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665" windowWidth="15360" windowHeight="8385"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<sst xmlns="http://schemas.openxmlformats.org/spreadsheetml/2006/main" count="828" uniqueCount="530">
  <si>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</si>
  <si>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</si>
  <si>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</si>
  <si>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</si>
  <si>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</si>
  <si>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</si>
  <si>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</si>
  <si>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</si>
  <si>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</si>
  <si>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</si>
  <si>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</si>
  <si>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</si>
  <si>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</si>
  <si>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</si>
  <si>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</si>
  <si>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</si>
  <si>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</si>
  <si>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</si>
  <si>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</si>
  <si>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</si>
  <si>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</si>
  <si>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</si>
  <si>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</si>
  <si>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</si>
  <si>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</si>
  <si>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</si>
  <si>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</si>
  <si>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</si>
  <si>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</si>
  <si>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</si>
  <si>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</si>
  <si>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</si>
  <si>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</si>
  <si>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</si>
  <si>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</si>
  <si>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</si>
  <si>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</si>
  <si>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</si>
  <si>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</si>
  <si>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</si>
  <si>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</si>
  <si>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</si>
  <si>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</si>
  <si>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</si>
  <si>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</si>
  <si>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</si>
  <si>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</si>
  <si>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</si>
  <si>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</si>
  <si>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</si>
  <si>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</si>
  <si>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</si>
  <si>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</si>
  <si>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</si>
  <si>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</si>
  <si>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</si>
  <si>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</si>
  <si>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</si>
  <si>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</si>
  <si>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</si>
  <si>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</si>
  <si>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</si>
  <si>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</si>
  <si>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</si>
  <si>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</si>
  <si>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</si>
  <si>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</si>
  <si>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</si>
  <si>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</si>
  <si>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</si>
  <si>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</si>
  <si>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</si>
  <si>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</si>
  <si>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</si>
  <si>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</si>
  <si>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</si>
  <si>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</si>
  <si>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</si>
  <si>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</si>
  <si>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</si>
  <si>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</si>
  <si>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</si>
  <si>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</si>
  <si>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</si>
  <si>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</si>
  <si>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</si>
  <si>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</si>
  <si>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</si>
  <si>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</si>
  <si>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</si>
  <si>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</si>
  <si>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</si>
  <si>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</si>
  <si>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</si>
  <si>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</si>
  <si>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</si>
  <si>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</si>
  <si>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</si>
  <si>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</si>
  <si>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</si>
  <si>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</si>
  <si>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</si>
  <si>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</si>
  <si>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</si>
  <si>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</si>
  <si>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</si>
  <si>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</si>
  <si>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</si>
  <si>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</si>
  <si>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</si>
  <si>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</si>
  <si>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</si>
  <si>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</si>
  <si>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</si>
  <si>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</si>
  <si>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</si>
  <si>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</si>
  <si>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</si>
  <si>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</si>
  <si>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</si>
  <si>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</si>
  <si>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</si>
  <si>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</si>
  <si>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</si>
  <si>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</si>
  <si>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</si>
  <si>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</si>
  <si>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</si>
  <si>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</si>
  <si>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</si>
  <si>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</si>
  <si>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</si>
  <si>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</si>
  <si>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</si>
  <si>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</si>
  <si>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</si>
  <si>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</si>
  <si>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</si>
  <si>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</si>
  <si>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</si>
  <si>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</si>
  <si>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</si>
  <si>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</si>
  <si>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</si>
  <si>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</si>
  <si>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</si>
  <si>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</si>
  <si>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</si>
  <si>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</si>
  <si>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</si>
  <si>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</si>
  <si>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</si>
  <si>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</si>
  <si>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</si>
  <si>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</si>
  <si>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</si>
  <si>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</si>
  <si>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</si>
  <si>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</si>
  <si>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</si>
  <si>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</si>
  <si>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</si>
  <si>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</si>
  <si>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</si>
  <si>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</si>
  <si>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</si>
  <si>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</si>
  <si>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</si>
  <si>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</si>
  <si>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</si>
  <si>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</si>
  <si>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</si>
  <si>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</si>
  <si>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</si>
  <si>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</si>
  <si>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</si>
  <si>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</si>
  <si>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</si>
  <si>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</si>
  <si>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</si>
  <si>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</si>
  <si>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</si>
  <si>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</si>
  <si>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</si>
  <si>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</si>
  <si>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</si>
  <si>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</si>
  <si>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</si>
  <si>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</si>
  <si>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</si>
  <si>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</si>
  <si>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</si>
  <si>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</si>
  <si>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</si>
  <si>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</si>
  <si>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</si>
  <si>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</si>
  <si>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</si>
  <si>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</si>
  <si>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</si>
  <si>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</si>
  <si>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</si>
  <si>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</si>
  <si>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</si>
  <si>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</si>
  <si>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</si>
  <si>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</si>
  <si>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</si>
  <si>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</si>
  <si>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</si>
  <si>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</si>
  <si>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</si>
  <si>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</si>
  <si>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</si>
  <si>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</si>
  <si>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</si>
  <si>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</si>
  <si>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</si>
  <si>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</si>
  <si>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</si>
  <si>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</si>
  <si>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</si>
  <si>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</si>
  <si>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</si>
  <si>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</si>
  <si>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</si>
  <si>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</si>
  <si>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</si>
  <si>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</si>
  <si>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</si>
  <si>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</si>
  <si>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</si>
  <si>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</si>
  <si>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</si>
  <si>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</si>
  <si>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</si>
  <si>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</si>
  <si>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</si>
  <si>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</si>
  <si>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</si>
  <si>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</si>
  <si>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</si>
  <si>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</si>
  <si>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</si>
  <si>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</si>
  <si>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</si>
  <si>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</si>
  <si>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</si>
  <si>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</si>
  <si>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</si>
  <si>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</si>
  <si>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</si>
  <si>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</si>
  <si>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</si>
  <si>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</si>
  <si>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</si>
  <si>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</si>
  <si>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</si>
  <si>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</si>
  <si>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</si>
  <si>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</si>
  <si>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</si>
  <si>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</si>
  <si>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</si>
  <si>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</si>
  <si>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</si>
  <si>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</si>
  <si>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</si>
  <si>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</si>
  <si>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</si>
  <si>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</si>
  <si>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</si>
  <si>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</si>
  <si>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</si>
  <si>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</si>
  <si>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</si>
  <si>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</si>
  <si>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</si>
  <si>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</si>
  <si>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</si>
  <si>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</si>
  <si>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</si>
  <si>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</si>
  <si>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</si>
  <si>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</si>
  <si>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</si>
  <si>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</si>
  <si>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</si>
  <si>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</si>
  <si>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</si>
  <si>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</si>
  <si>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</si>
  <si>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</si>
  <si>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</si>
  <si>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</si>
  <si>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</si>
  <si>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</si>
  <si>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</si>
  <si>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</si>
  <si>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</si>
  <si>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</si>
  <si>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</si>
  <si>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</si>
  <si>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</si>
  <si>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</si>
  <si>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</si>
  <si>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</si>
  <si>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</si>
  <si>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</si>
  <si>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</si>
  <si>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</si>
  <si>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</si>
  <si>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</si>
  <si>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</si>
  <si>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</si>
  <si>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</si>
  <si>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</si>
  <si>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</si>
  <si>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</si>
  <si>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</si>
  <si>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</si>
  <si>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</si>
  <si>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</si>
  <si>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</si>
  <si>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</si>
  <si>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</si>
  <si>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</si>
  <si>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</si>
  <si>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</si>
  <si>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</si>
  <si>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</si>
  <si>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</si>
  <si>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</si>
  <si>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</si>
  <si>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</si>
  <si>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</si>
  <si>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</si>
  <si>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</si>
  <si>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</si>
  <si>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</si>
  <si>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</si>
  <si>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</si>
  <si>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</si>
  <si>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</si>
  <si>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</si>
  <si>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</si>
  <si>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</si>
  <si>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</si>
  <si>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</si>
  <si>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</si>
  <si>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</si>
  <si>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</si>
  <si>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</si>
  <si>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</si>
  <si>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</si>
  <si>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</si>
  <si>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</si>
  <si>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</si>
  <si>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</si>
  <si>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</si>
  <si>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</si>
  <si>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</si>
  <si>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</si>
  <si>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</si>
  <si>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</si>
  <si>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</si>
  <si>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</si>
  <si>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</si>
  <si>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</si>
  <si>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</si>
  <si>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</si>
  <si>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</si>
  <si>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</si>
  <si>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</si>
  <si>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</si>
  <si>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</si>
  <si>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</si>
  <si>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</si>
  <si>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</si>
  <si>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</si>
  <si>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</si>
  <si>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</si>
  <si>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</si>
  <si>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</si>
  <si>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</si>
  <si>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</si>
  <si>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</si>
  <si>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</si>
  <si>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</si>
  <si>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</si>
  <si>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</si>
  <si>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</si>
  <si>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</si>
  <si>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</si>
  <si>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</si>
  <si>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</si>
  <si>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</si>
  <si>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</si>
  <si>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</si>
  <si>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</si>
  <si>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</si>
  <si>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</si>
  <si>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</si>
  <si>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</si>
  <si>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</si>
  <si>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</si>
  <si>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</si>
  <si>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</si>
  <si>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</si>
  <si>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</si>
  <si>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</si>
  <si>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</si>
  <si>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</si>
  <si>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</si>
  <si>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</si>
  <si>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</si>
  <si>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</si>
  <si>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</si>
  <si>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</si>
  <si>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</si>
  <si>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</si>
  <si>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</si>
  <si>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</si>
  <si>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</si>
  <si>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</si>
  <si>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</si>
  <si>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</si>
  <si>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</si>
  <si>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</si>
  <si>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</si>
  <si>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</si>
  <si>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</si>
  <si>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</si>
  <si>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</si>
  <si>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</si>
  <si>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</si>
  <si>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</si>
  <si>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</si>
  <si>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</si>
  <si>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</si>
  <si>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</si>
  <si>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</si>
  <si>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</si>
  <si>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</si>
  <si>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</si>
  <si>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</si>
  <si>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</si>
  <si>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</si>
  <si>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</si>
  <si>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</si>
  <si>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</si>
  <si>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</si>
  <si>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</si>
  <si>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</si>
  <si>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</si>
  <si>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</si>
  <si>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</si>
  <si>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</si>
  <si>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</si>
  <si>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</si>
  <si>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</si>
  <si>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</si>
  <si>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</si>
  <si>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</si>
  <si>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</si>
  <si>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</si>
  <si>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</si>
  <si>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</si>
  <si>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</si>
  <si>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</si>
  <si>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</si>
  <si>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</si>
  <si>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</si>
  <si>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</si>
  <si>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</si>
  <si>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</si>
  <si>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</si>
  <si>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</si>
  <si>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</si>
  <si>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</si>
  <si>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</si>
  <si>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</si>
  <si>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</si>
  <si>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</si>
  <si>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</si>
  <si>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</si>
  <si>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</si>
  <si>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</si>
  <si>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</si>
  <si>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</si>
  <si>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</si>
  <si>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</si>
  <si>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</si>
  <si>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</si>
  <si>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</si>
  <si>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</si>
  <si>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</si>
  <si>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</si>
  <si>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</si>
  <si>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</si>
  <si>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</si>
  <si>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</si>
  <si>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</si>
  <si>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</si>
  <si>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</si>
  <si>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</si>
  <si>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</si>
  <si>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</si>
  <si>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</si>
  <si>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</si>
  <si>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</si>
  <si>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</si>
  <si>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</si>
  <si>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</si>
  <si>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</si>
  <si>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</si>
  <si>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</si>
  <si>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R4</t>
  </si>
  <si>
    <t>T2</t>
  </si>
  <si>
    <t>CDB</t>
  </si>
  <si>
    <t>04_02_07</t>
  </si>
  <si>
    <t>Coulombs</t>
  </si>
  <si>
    <t>COLIN Lionel</t>
  </si>
  <si>
    <t>MARAIS Raymond</t>
  </si>
  <si>
    <t>LUCAS Philippe</t>
  </si>
  <si>
    <t>GOGUET Eric</t>
  </si>
  <si>
    <t>LEVEILLARD Camille</t>
  </si>
  <si>
    <t>LOIZET Laurent</t>
  </si>
  <si>
    <t>OBSERVATIONS: A NOTER : RAS                                                                                         DIRECTEUR DE JEU: LOIZET Laurent</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</si>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</sst>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0" fillId="0" borderId="2"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6" fillId="2"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8.emf" /><Relationship Id="rId3" Type="http://schemas.openxmlformats.org/officeDocument/2006/relationships/image" Target="../media/image15.emf" /><Relationship Id="rId4" Type="http://schemas.openxmlformats.org/officeDocument/2006/relationships/image" Target="../media/image21.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3.emf" /><Relationship Id="rId3" Type="http://schemas.openxmlformats.org/officeDocument/2006/relationships/image" Target="../media/image14.emf" /><Relationship Id="rId4" Type="http://schemas.openxmlformats.org/officeDocument/2006/relationships/image" Target="../media/image7.emf" /><Relationship Id="rId5" Type="http://schemas.openxmlformats.org/officeDocument/2006/relationships/image" Target="../media/image1.png" /><Relationship Id="rId6" Type="http://schemas.openxmlformats.org/officeDocument/2006/relationships/image" Target="../media/image2.emf" /><Relationship Id="rId7" Type="http://schemas.openxmlformats.org/officeDocument/2006/relationships/image" Target="../media/image22.emf" /><Relationship Id="rId8" Type="http://schemas.openxmlformats.org/officeDocument/2006/relationships/image" Target="../media/image6.emf" /><Relationship Id="rId9"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1.emf" /><Relationship Id="rId3" Type="http://schemas.openxmlformats.org/officeDocument/2006/relationships/image" Target="../media/image1.png" /><Relationship Id="rId4" Type="http://schemas.openxmlformats.org/officeDocument/2006/relationships/image" Target="../media/image24.emf" /><Relationship Id="rId5" Type="http://schemas.openxmlformats.org/officeDocument/2006/relationships/image" Target="../media/image4.emf" /><Relationship Id="rId6" Type="http://schemas.openxmlformats.org/officeDocument/2006/relationships/image" Target="../media/image10.emf" /><Relationship Id="rId7" Type="http://schemas.openxmlformats.org/officeDocument/2006/relationships/image" Target="../media/image12.emf" /><Relationship Id="rId8"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5.emf" /><Relationship Id="rId3"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Z7" sqref="Z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9" t="s">
        <v>521</v>
      </c>
      <c r="B1" s="250"/>
      <c r="C1" s="250"/>
      <c r="D1" s="251"/>
      <c r="E1" s="43"/>
      <c r="F1" s="250" t="s">
        <v>518</v>
      </c>
      <c r="G1" s="250"/>
      <c r="H1" s="251"/>
      <c r="I1" s="43"/>
      <c r="J1" s="250" t="s">
        <v>15</v>
      </c>
      <c r="K1" s="250"/>
      <c r="L1" s="250"/>
      <c r="M1" s="250"/>
      <c r="N1" s="250" t="s">
        <v>516</v>
      </c>
      <c r="O1" s="250"/>
      <c r="P1" s="250"/>
      <c r="Q1" s="42"/>
      <c r="R1" s="43"/>
      <c r="S1" s="249" t="s">
        <v>16</v>
      </c>
      <c r="T1" s="250"/>
      <c r="U1" s="250"/>
      <c r="V1" s="250"/>
      <c r="W1" s="250"/>
      <c r="X1" s="250"/>
      <c r="Y1" s="250" t="s">
        <v>517</v>
      </c>
      <c r="Z1" s="250"/>
      <c r="AA1" s="42"/>
      <c r="AB1" s="43"/>
      <c r="AC1" s="249" t="s">
        <v>519</v>
      </c>
      <c r="AD1" s="250"/>
      <c r="AE1" s="250"/>
      <c r="AF1" s="250"/>
      <c r="AG1" s="250"/>
      <c r="AH1" s="250"/>
      <c r="AI1" s="250"/>
      <c r="AJ1" s="250"/>
      <c r="AK1" s="250"/>
      <c r="AL1" s="250"/>
      <c r="AM1" s="251"/>
      <c r="AN1" s="43"/>
      <c r="AO1" s="142" t="s">
        <v>20</v>
      </c>
      <c r="AP1" s="143"/>
      <c r="AQ1" s="143"/>
      <c r="AR1" s="144" t="s">
        <v>520</v>
      </c>
      <c r="AS1" s="144"/>
      <c r="AT1" s="144"/>
      <c r="AU1" s="145"/>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2" t="s">
        <v>529</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2"/>
      <c r="B5" s="9"/>
      <c r="C5" s="9"/>
      <c r="D5" s="9"/>
      <c r="E5" s="9"/>
      <c r="F5" s="9"/>
      <c r="G5" s="9"/>
      <c r="H5" s="237"/>
      <c r="I5" s="237"/>
      <c r="J5" s="237"/>
      <c r="K5" s="237"/>
      <c r="L5" s="30"/>
      <c r="M5" s="9"/>
      <c r="N5" s="9"/>
      <c r="O5" s="9"/>
      <c r="P5" s="35"/>
      <c r="Q5" s="35"/>
      <c r="R5" s="238"/>
      <c r="S5" s="238"/>
      <c r="T5" s="238"/>
      <c r="U5" s="238"/>
      <c r="V5" s="51"/>
      <c r="W5" s="39"/>
      <c r="X5" s="39"/>
      <c r="Y5" s="9"/>
      <c r="Z5" s="9"/>
      <c r="AA5" s="9"/>
      <c r="AB5" s="9"/>
      <c r="AC5" s="9"/>
      <c r="AD5" s="9"/>
      <c r="AE5" s="9"/>
      <c r="AF5" s="9"/>
      <c r="AG5" s="9"/>
      <c r="AH5" s="9"/>
      <c r="AI5" s="9"/>
      <c r="AJ5" s="9"/>
      <c r="AK5" s="9"/>
      <c r="AL5" s="9"/>
      <c r="AM5" s="9"/>
      <c r="AN5" s="9"/>
      <c r="AO5" s="9"/>
      <c r="AP5" s="238"/>
      <c r="AQ5" s="238"/>
      <c r="AR5" s="238"/>
      <c r="AS5" s="238"/>
      <c r="AT5" s="16"/>
      <c r="AU5" s="10"/>
    </row>
    <row r="6" spans="1:47" ht="18.75" customHeight="1" thickBot="1">
      <c r="A6" s="252"/>
      <c r="B6" s="9"/>
      <c r="C6" s="9"/>
      <c r="D6" s="9"/>
      <c r="E6" s="9"/>
      <c r="F6" s="9"/>
      <c r="G6" s="9"/>
      <c r="H6" s="239"/>
      <c r="I6" s="239"/>
      <c r="J6" s="239"/>
      <c r="K6" s="239"/>
      <c r="L6" s="20"/>
      <c r="M6" s="9"/>
      <c r="N6" s="9"/>
      <c r="O6" s="9"/>
      <c r="P6" s="36"/>
      <c r="Q6" s="34"/>
      <c r="R6" s="240"/>
      <c r="S6" s="240"/>
      <c r="T6" s="240"/>
      <c r="U6" s="240"/>
      <c r="V6" s="40"/>
      <c r="W6" s="39"/>
      <c r="X6" s="39"/>
      <c r="Y6" s="9"/>
      <c r="Z6" s="9"/>
      <c r="AA6" s="9"/>
      <c r="AB6" s="9"/>
      <c r="AC6" s="9"/>
      <c r="AD6" s="9"/>
      <c r="AE6" s="9"/>
      <c r="AF6" s="9"/>
      <c r="AG6" s="9"/>
      <c r="AH6" s="9"/>
      <c r="AI6" s="9"/>
      <c r="AJ6" s="9"/>
      <c r="AK6" s="9"/>
      <c r="AL6" s="9"/>
      <c r="AM6" s="9"/>
      <c r="AN6" s="9"/>
      <c r="AO6" s="9"/>
      <c r="AP6" s="240"/>
      <c r="AQ6" s="241"/>
      <c r="AR6" s="240"/>
      <c r="AS6" s="241"/>
      <c r="AT6" s="17"/>
      <c r="AU6" s="10"/>
    </row>
    <row r="7" spans="1:47" ht="18.75" customHeight="1" thickBot="1">
      <c r="A7" s="8"/>
      <c r="B7" s="253" t="s">
        <v>13</v>
      </c>
      <c r="C7" s="253"/>
      <c r="D7" s="253"/>
      <c r="E7" s="253"/>
      <c r="F7" s="253"/>
      <c r="G7" s="253"/>
      <c r="H7" s="253"/>
      <c r="I7" s="253"/>
      <c r="J7" s="253"/>
      <c r="K7" s="25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4"/>
      <c r="AQ7" s="244"/>
      <c r="AR7" s="244"/>
      <c r="AS7" s="244"/>
      <c r="AT7" s="244"/>
      <c r="AU7" s="10"/>
    </row>
    <row r="8" spans="1:47" ht="12" customHeight="1" thickBot="1">
      <c r="A8" s="8"/>
      <c r="B8" s="39"/>
      <c r="C8" s="39"/>
      <c r="D8" s="39"/>
      <c r="E8" s="39"/>
      <c r="F8" s="39"/>
      <c r="G8" s="39"/>
      <c r="H8" s="39"/>
      <c r="I8" s="39"/>
      <c r="J8" s="39"/>
      <c r="K8" s="39"/>
      <c r="L8" s="20"/>
      <c r="M8" s="9"/>
      <c r="N8" s="9"/>
      <c r="O8" s="9"/>
      <c r="P8" s="37"/>
      <c r="Q8" s="38"/>
      <c r="R8" s="242"/>
      <c r="S8" s="242"/>
      <c r="T8" s="240"/>
      <c r="U8" s="240"/>
      <c r="V8" s="40"/>
      <c r="W8" s="39"/>
      <c r="X8" s="39"/>
      <c r="Y8" s="70"/>
      <c r="Z8" s="70"/>
      <c r="AA8" s="70"/>
      <c r="AB8" s="70"/>
      <c r="AC8" s="70"/>
      <c r="AD8" s="70"/>
      <c r="AE8" s="70"/>
      <c r="AF8" s="70"/>
      <c r="AG8" s="70"/>
      <c r="AH8" s="70"/>
      <c r="AI8" s="70"/>
      <c r="AJ8" s="70"/>
      <c r="AK8" s="70"/>
      <c r="AL8" s="70"/>
      <c r="AM8" s="9"/>
      <c r="AN8" s="9"/>
      <c r="AO8" s="9"/>
      <c r="AP8" s="242"/>
      <c r="AQ8" s="243"/>
      <c r="AR8" s="240"/>
      <c r="AS8" s="241"/>
      <c r="AT8" s="17"/>
      <c r="AU8" s="10"/>
    </row>
    <row r="9" spans="1:47" ht="21.75" customHeight="1" thickBot="1">
      <c r="A9" s="11"/>
      <c r="B9" s="248" t="s">
        <v>14</v>
      </c>
      <c r="C9" s="248"/>
      <c r="D9" s="248"/>
      <c r="E9" s="248"/>
      <c r="F9" s="248"/>
      <c r="G9" s="248"/>
      <c r="H9" s="248"/>
      <c r="I9" s="248"/>
      <c r="J9" s="248"/>
      <c r="K9" s="248"/>
      <c r="L9" s="248"/>
      <c r="M9" s="248"/>
      <c r="N9" s="248"/>
      <c r="O9" s="2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6" t="s">
        <v>522</v>
      </c>
      <c r="D10" s="146"/>
      <c r="E10" s="147"/>
      <c r="F10" s="148"/>
      <c r="G10" s="72"/>
      <c r="H10" s="146" t="s">
        <v>523</v>
      </c>
      <c r="I10" s="146"/>
      <c r="J10" s="147"/>
      <c r="K10" s="148"/>
      <c r="L10" s="72"/>
      <c r="M10" s="146" t="s">
        <v>525</v>
      </c>
      <c r="N10" s="146"/>
      <c r="O10" s="147"/>
      <c r="P10" s="148"/>
      <c r="Q10" s="72"/>
      <c r="R10" s="146" t="s">
        <v>524</v>
      </c>
      <c r="S10" s="146"/>
      <c r="T10" s="147"/>
      <c r="U10" s="148"/>
      <c r="V10" s="72"/>
      <c r="W10" s="146" t="s">
        <v>526</v>
      </c>
      <c r="X10" s="146"/>
      <c r="Y10" s="147"/>
      <c r="Z10" s="148"/>
      <c r="AA10" s="72"/>
      <c r="AB10" s="146" t="s">
        <v>527</v>
      </c>
      <c r="AC10" s="146"/>
      <c r="AD10" s="147"/>
      <c r="AE10" s="148"/>
      <c r="AF10" s="72"/>
      <c r="AG10" s="146"/>
      <c r="AH10" s="146"/>
      <c r="AI10" s="147"/>
      <c r="AJ10" s="148"/>
      <c r="AK10" s="72"/>
      <c r="AL10" s="146"/>
      <c r="AM10" s="146"/>
      <c r="AN10" s="147"/>
      <c r="AO10" s="148"/>
      <c r="AP10" s="234" t="s">
        <v>480</v>
      </c>
      <c r="AQ10" s="235"/>
      <c r="AR10" s="235"/>
      <c r="AS10" s="236"/>
      <c r="AT10" s="76" t="s">
        <v>9</v>
      </c>
      <c r="AU10" s="76" t="s">
        <v>1</v>
      </c>
    </row>
    <row r="11" spans="1:47" ht="13.5" customHeight="1" outlineLevel="1" thickBot="1">
      <c r="A11" s="190" t="str">
        <f>IF(C$10="","Remplir Case C10",C$10)</f>
        <v>COLIN Lionel</v>
      </c>
      <c r="B11" s="245" t="str">
        <f>VLOOKUP(A11,Licencié!$A$2:$C$234,2,FALSE)</f>
        <v>115851V</v>
      </c>
      <c r="C11" s="193"/>
      <c r="D11" s="193"/>
      <c r="E11" s="194"/>
      <c r="F11" s="195" t="s">
        <v>2</v>
      </c>
      <c r="G11" s="85"/>
      <c r="H11" s="136"/>
      <c r="I11" s="136"/>
      <c r="J11" s="139"/>
      <c r="K11" s="137"/>
      <c r="L11" s="109"/>
      <c r="M11" s="139">
        <v>26</v>
      </c>
      <c r="N11" s="136"/>
      <c r="O11" s="139">
        <v>39</v>
      </c>
      <c r="P11" s="137"/>
      <c r="Q11" s="109"/>
      <c r="R11" s="139">
        <v>44</v>
      </c>
      <c r="S11" s="136"/>
      <c r="T11" s="139">
        <v>45</v>
      </c>
      <c r="U11" s="137"/>
      <c r="V11" s="85"/>
      <c r="W11" s="168">
        <v>32</v>
      </c>
      <c r="X11" s="136"/>
      <c r="Y11" s="139">
        <v>44</v>
      </c>
      <c r="Z11" s="137"/>
      <c r="AA11" s="85"/>
      <c r="AB11" s="139">
        <v>42</v>
      </c>
      <c r="AC11" s="136"/>
      <c r="AD11" s="139">
        <v>45</v>
      </c>
      <c r="AE11" s="137"/>
      <c r="AF11" s="85"/>
      <c r="AG11" s="139"/>
      <c r="AH11" s="136"/>
      <c r="AI11" s="139"/>
      <c r="AJ11" s="137"/>
      <c r="AK11" s="85"/>
      <c r="AL11" s="139"/>
      <c r="AM11" s="136"/>
      <c r="AN11" s="168"/>
      <c r="AO11" s="137"/>
      <c r="AP11" s="224">
        <f>SUM(C11,H11,M11,R11,W11,AB11,AG11,AL11)</f>
        <v>144</v>
      </c>
      <c r="AQ11" s="225"/>
      <c r="AR11" s="224">
        <f>SUM(E11,J11,O11,T11,Y11,AD11,AI11,AN11)</f>
        <v>173</v>
      </c>
      <c r="AS11" s="225"/>
      <c r="AT11" s="220">
        <v>6</v>
      </c>
      <c r="AU11" s="231">
        <v>5</v>
      </c>
    </row>
    <row r="12" spans="1:47" ht="13.5" customHeight="1" outlineLevel="1" thickBot="1">
      <c r="A12" s="191"/>
      <c r="B12" s="246"/>
      <c r="C12" s="197" t="str">
        <f>IF(A11&lt;&gt;"Remplir Case C10",VLOOKUP(A11,Licencié!$A$2:$C$234,3,FALSE),"CLUB")</f>
        <v>COULOMBS</v>
      </c>
      <c r="D12" s="197"/>
      <c r="E12" s="197"/>
      <c r="F12" s="198"/>
      <c r="G12" s="85"/>
      <c r="H12" s="99"/>
      <c r="I12" s="71" t="str">
        <f>IF(H13="","PM",IF(H11&gt;$C15,"G",IF(H11&lt;$C15,"P","N")))</f>
        <v>PM</v>
      </c>
      <c r="J12" s="92"/>
      <c r="K12" s="100"/>
      <c r="L12" s="85"/>
      <c r="M12" s="81"/>
      <c r="N12" s="71" t="str">
        <f>IF(M13="","PM",IF(M11&gt;$C19,"G",IF(M11&lt;$C19,"P","N")))</f>
        <v>P</v>
      </c>
      <c r="O12" s="92">
        <v>4</v>
      </c>
      <c r="P12" s="100"/>
      <c r="Q12" s="85"/>
      <c r="R12" s="81"/>
      <c r="S12" s="71" t="str">
        <f>IF(R13="","PM",IF(R11&gt;$C23,"G",IF(R11&lt;$C23,"P","N")))</f>
        <v>G</v>
      </c>
      <c r="T12" s="92">
        <v>3</v>
      </c>
      <c r="U12" s="100"/>
      <c r="V12" s="85"/>
      <c r="W12" s="81"/>
      <c r="X12" s="95" t="str">
        <f>IF(W13="","PM",IF(W11&gt;$C27,"G",IF(W11&lt;$C27,"P","N")))</f>
        <v>P</v>
      </c>
      <c r="Y12" s="82">
        <v>2</v>
      </c>
      <c r="Z12" s="100"/>
      <c r="AA12" s="85"/>
      <c r="AB12" s="81"/>
      <c r="AC12" s="71" t="str">
        <f>IF(AB13="","PM",IF(AB11&gt;$C31,"G",IF(AB11&lt;$C31,"P","N")))</f>
        <v>P</v>
      </c>
      <c r="AD12" s="82">
        <v>1</v>
      </c>
      <c r="AE12" s="100"/>
      <c r="AF12" s="85"/>
      <c r="AG12" s="81"/>
      <c r="AH12" s="71" t="str">
        <f>IF(AG13="","PM",IF(AG11&gt;$C35,"G",IF(AG11&lt;$C35,"P","N")))</f>
        <v>PM</v>
      </c>
      <c r="AI12" s="82"/>
      <c r="AJ12" s="100"/>
      <c r="AK12" s="85"/>
      <c r="AL12" s="81"/>
      <c r="AM12" s="71" t="str">
        <f>IF(AL13="","PM",IF(AL11&gt;$C39,"G",IF(AL11&lt;$C39,"P","N")))</f>
        <v>PM</v>
      </c>
      <c r="AN12" s="82"/>
      <c r="AO12" s="100"/>
      <c r="AP12" s="81"/>
      <c r="AQ12" s="226">
        <v>0.9777777777777777</v>
      </c>
      <c r="AR12" s="227"/>
      <c r="AS12" s="100"/>
      <c r="AT12" s="220"/>
      <c r="AU12" s="231"/>
    </row>
    <row r="13" spans="1:47" ht="13.5" customHeight="1" outlineLevel="1" thickBot="1">
      <c r="A13" s="230"/>
      <c r="B13" s="247"/>
      <c r="C13" s="196">
        <f>IF(OR(C11="",E11=""),"",C11/E11)</f>
      </c>
      <c r="D13" s="196"/>
      <c r="E13" s="194"/>
      <c r="F13" s="195" t="s">
        <v>3</v>
      </c>
      <c r="G13" s="85"/>
      <c r="H13" s="163">
        <f>IF(OR(H11="",J11=""),"",H11/J11)</f>
      </c>
      <c r="I13" s="164"/>
      <c r="J13" s="139"/>
      <c r="K13" s="137"/>
      <c r="L13" s="109"/>
      <c r="M13" s="163">
        <f>IF(OR(M11="",O11=""),"",M11/O11)</f>
        <v>0.6666666666666666</v>
      </c>
      <c r="N13" s="164"/>
      <c r="O13" s="139">
        <v>4</v>
      </c>
      <c r="P13" s="137"/>
      <c r="Q13" s="109"/>
      <c r="R13" s="163">
        <f>IF(OR(R11="",T11=""),"",R11/T11)</f>
        <v>0.9777777777777777</v>
      </c>
      <c r="S13" s="164"/>
      <c r="T13" s="139">
        <v>4</v>
      </c>
      <c r="U13" s="137"/>
      <c r="V13" s="85"/>
      <c r="W13" s="163">
        <f>IF(OR(W11="",Y11=""),"",W11/Y11)</f>
        <v>0.7272727272727273</v>
      </c>
      <c r="X13" s="164"/>
      <c r="Y13" s="139">
        <v>7</v>
      </c>
      <c r="Z13" s="137"/>
      <c r="AA13" s="85"/>
      <c r="AB13" s="163">
        <f>IF(OR(AB11="",AD11=""),"",AB11/AD11)</f>
        <v>0.9333333333333333</v>
      </c>
      <c r="AC13" s="164"/>
      <c r="AD13" s="139">
        <v>6</v>
      </c>
      <c r="AE13" s="137"/>
      <c r="AF13" s="85"/>
      <c r="AG13" s="163">
        <f>IF(OR(AG11="",AI11=""),"",AG11/AI11)</f>
      </c>
      <c r="AH13" s="164"/>
      <c r="AI13" s="168" t="s">
        <v>482</v>
      </c>
      <c r="AJ13" s="137"/>
      <c r="AK13" s="85"/>
      <c r="AL13" s="163">
        <f>IF(OR(AL11="",AN11=""),"",AL11/AN11)</f>
      </c>
      <c r="AM13" s="164"/>
      <c r="AN13" s="168" t="s">
        <v>482</v>
      </c>
      <c r="AO13" s="137"/>
      <c r="AP13" s="154">
        <f>IF(AP11=0,"",AP11/AR11)</f>
        <v>0.8323699421965318</v>
      </c>
      <c r="AQ13" s="155"/>
      <c r="AR13" s="222">
        <f>MAX(E13,Y13,T13,O13,J13,AD13,AI13,AN13)</f>
        <v>7</v>
      </c>
      <c r="AS13" s="223"/>
      <c r="AT13" s="220"/>
      <c r="AU13" s="231"/>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0" t="str">
        <f>IF(H$10="","Remplir Case H10",H$10)</f>
        <v>MARAIS Raymond</v>
      </c>
      <c r="B15" s="245" t="str">
        <f>VLOOKUP(A15,Licencié!$A$2:$C$234,2,FALSE)</f>
        <v>117327P</v>
      </c>
      <c r="C15" s="152"/>
      <c r="D15" s="152"/>
      <c r="E15" s="151"/>
      <c r="F15" s="153"/>
      <c r="G15" s="115"/>
      <c r="H15" s="216"/>
      <c r="I15" s="216"/>
      <c r="J15" s="215"/>
      <c r="K15" s="217"/>
      <c r="L15" s="115"/>
      <c r="M15" s="151">
        <v>30</v>
      </c>
      <c r="N15" s="152"/>
      <c r="O15" s="151">
        <v>45</v>
      </c>
      <c r="P15" s="153"/>
      <c r="Q15" s="115"/>
      <c r="R15" s="151">
        <v>33</v>
      </c>
      <c r="S15" s="152"/>
      <c r="T15" s="151">
        <v>45</v>
      </c>
      <c r="U15" s="153"/>
      <c r="V15" s="115"/>
      <c r="W15" s="151">
        <v>39</v>
      </c>
      <c r="X15" s="152"/>
      <c r="Y15" s="151">
        <v>45</v>
      </c>
      <c r="Z15" s="153"/>
      <c r="AA15" s="115"/>
      <c r="AB15" s="151">
        <v>41</v>
      </c>
      <c r="AC15" s="152"/>
      <c r="AD15" s="151">
        <v>45</v>
      </c>
      <c r="AE15" s="153"/>
      <c r="AF15" s="115"/>
      <c r="AG15" s="151"/>
      <c r="AH15" s="152"/>
      <c r="AI15" s="151"/>
      <c r="AJ15" s="153"/>
      <c r="AK15" s="115"/>
      <c r="AL15" s="151"/>
      <c r="AM15" s="152"/>
      <c r="AN15" s="151"/>
      <c r="AO15" s="153"/>
      <c r="AP15" s="224">
        <f>SUM(C15,H15,M15,R15,W15,AB15,AG15,AL15)</f>
        <v>143</v>
      </c>
      <c r="AQ15" s="225"/>
      <c r="AR15" s="224">
        <f>SUM(E15,J15,O15,T15,Y15,AD15,AI15,AN15)</f>
        <v>180</v>
      </c>
      <c r="AS15" s="225"/>
      <c r="AT15" s="219">
        <v>6</v>
      </c>
      <c r="AU15" s="232">
        <v>6</v>
      </c>
    </row>
    <row r="16" spans="1:47" ht="13.5" customHeight="1" outlineLevel="1" thickBot="1">
      <c r="A16" s="191"/>
      <c r="B16" s="246"/>
      <c r="C16" s="99"/>
      <c r="D16" s="71" t="str">
        <f>IF(C17="","PM",IF(C15&gt;H11,"G",IF(C15&lt;H11,"P","N")))</f>
        <v>PM</v>
      </c>
      <c r="E16" s="82"/>
      <c r="F16" s="100"/>
      <c r="G16" s="85"/>
      <c r="H16" s="197" t="str">
        <f>IF(A15&lt;&gt;"Remplir Case H10",VLOOKUP(A15,Licencié!$A$2:$C$234,3,FALSE),"CLUB")</f>
        <v>COULOMBS</v>
      </c>
      <c r="I16" s="197"/>
      <c r="J16" s="197"/>
      <c r="K16" s="198"/>
      <c r="L16" s="85"/>
      <c r="M16" s="81"/>
      <c r="N16" s="71" t="str">
        <f>IF(M17="","PM",IF(M15&gt;H19,"G",IF(M15&lt;H19,"P","N")))</f>
        <v>P</v>
      </c>
      <c r="O16" s="82">
        <v>2</v>
      </c>
      <c r="P16" s="100"/>
      <c r="Q16" s="85"/>
      <c r="R16" s="81"/>
      <c r="S16" s="71" t="str">
        <f>IF(R17="","PM",IF(R15&gt;H23,"G",IF(R15&lt;H23,"P","N")))</f>
        <v>P</v>
      </c>
      <c r="T16" s="82">
        <v>1</v>
      </c>
      <c r="U16" s="100"/>
      <c r="V16" s="85"/>
      <c r="W16" s="81"/>
      <c r="X16" s="71" t="str">
        <f>IF(W17="","PM",IF(W15&gt;H27,"G",IF(W15&lt;H27,"P","N")))</f>
        <v>G</v>
      </c>
      <c r="Y16" s="82">
        <v>3</v>
      </c>
      <c r="Z16" s="100"/>
      <c r="AA16" s="85"/>
      <c r="AB16" s="81"/>
      <c r="AC16" s="71" t="str">
        <f>IF(AB17="","PM",IF(AB15&gt;$H31,"G",IF(AB15&lt;$H31,"P","N")))</f>
        <v>P</v>
      </c>
      <c r="AD16" s="82">
        <v>4</v>
      </c>
      <c r="AE16" s="100"/>
      <c r="AF16" s="85"/>
      <c r="AG16" s="81"/>
      <c r="AH16" s="71" t="str">
        <f>IF(AG17="","PM",IF(AG15&gt;$H35,"G",IF(AG15&lt;$H35,"P","N")))</f>
        <v>PM</v>
      </c>
      <c r="AI16" s="82"/>
      <c r="AJ16" s="100"/>
      <c r="AK16" s="85"/>
      <c r="AL16" s="81"/>
      <c r="AM16" s="71" t="str">
        <f>IF(AL17="","PM",IF(AL15&gt;$H39,"G",IF(AL15&lt;$H39,"P","N")))</f>
        <v>PM</v>
      </c>
      <c r="AN16" s="82"/>
      <c r="AO16" s="100"/>
      <c r="AP16" s="81"/>
      <c r="AQ16" s="226">
        <v>0.8666666666666667</v>
      </c>
      <c r="AR16" s="227"/>
      <c r="AS16" s="100"/>
      <c r="AT16" s="220"/>
      <c r="AU16" s="231"/>
    </row>
    <row r="17" spans="1:47" ht="13.5" customHeight="1" outlineLevel="1" thickBot="1">
      <c r="A17" s="192"/>
      <c r="B17" s="247"/>
      <c r="C17" s="154">
        <f>IF(OR(C15="",E15=""),"",C15/E15)</f>
      </c>
      <c r="D17" s="155"/>
      <c r="E17" s="156"/>
      <c r="F17" s="157"/>
      <c r="G17" s="116"/>
      <c r="H17" s="211">
        <f>IF(OR(H15="",J15=""),"",H15/J15)</f>
      </c>
      <c r="I17" s="212"/>
      <c r="J17" s="213"/>
      <c r="K17" s="214"/>
      <c r="L17" s="116"/>
      <c r="M17" s="154">
        <f>IF(OR(M15="",O15=""),"",M15/O15)</f>
        <v>0.6666666666666666</v>
      </c>
      <c r="N17" s="155"/>
      <c r="O17" s="156">
        <v>3</v>
      </c>
      <c r="P17" s="157"/>
      <c r="Q17" s="116"/>
      <c r="R17" s="154">
        <f>IF(OR(R15="",T15=""),"",R15/T15)</f>
        <v>0.7333333333333333</v>
      </c>
      <c r="S17" s="155"/>
      <c r="T17" s="156">
        <v>5</v>
      </c>
      <c r="U17" s="157"/>
      <c r="V17" s="116"/>
      <c r="W17" s="154">
        <f>IF(OR(W15="",Y15=""),"",W15/Y15)</f>
        <v>0.8666666666666667</v>
      </c>
      <c r="X17" s="155"/>
      <c r="Y17" s="156">
        <v>5</v>
      </c>
      <c r="Z17" s="157"/>
      <c r="AA17" s="116"/>
      <c r="AB17" s="154">
        <f>IF(OR(AB15="",AD15=""),"",AB15/AD15)</f>
        <v>0.9111111111111111</v>
      </c>
      <c r="AC17" s="155"/>
      <c r="AD17" s="156">
        <v>7</v>
      </c>
      <c r="AE17" s="157"/>
      <c r="AF17" s="116"/>
      <c r="AG17" s="154">
        <f>IF(OR(AG15="",AI15=""),"",AG15/AI15)</f>
      </c>
      <c r="AH17" s="155"/>
      <c r="AI17" s="156"/>
      <c r="AJ17" s="157"/>
      <c r="AK17" s="116"/>
      <c r="AL17" s="154">
        <f>IF(OR(AL15="",AN15=""),"",AL15/AN15)</f>
      </c>
      <c r="AM17" s="155"/>
      <c r="AN17" s="156"/>
      <c r="AO17" s="157"/>
      <c r="AP17" s="154">
        <f>IF(AP15=0,"",AP15/AR15)</f>
        <v>0.7944444444444444</v>
      </c>
      <c r="AQ17" s="155"/>
      <c r="AR17" s="222">
        <f>MAX(E17,Y17,T17,O17,J17,AD17,AI17,AN17)</f>
        <v>7</v>
      </c>
      <c r="AS17" s="223"/>
      <c r="AT17" s="221"/>
      <c r="AU17" s="233"/>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0" t="str">
        <f>IF(M$10="","Remplir Case L10",M$10)</f>
        <v>GOGUET Eric</v>
      </c>
      <c r="B19" s="245" t="str">
        <f>VLOOKUP(A19,Licencié!$A$2:$C$234,2,FALSE)</f>
        <v>100065R</v>
      </c>
      <c r="C19" s="136">
        <v>50</v>
      </c>
      <c r="D19" s="136"/>
      <c r="E19" s="139">
        <v>39</v>
      </c>
      <c r="F19" s="137"/>
      <c r="G19" s="117"/>
      <c r="H19" s="136">
        <v>36</v>
      </c>
      <c r="I19" s="136"/>
      <c r="J19" s="139">
        <v>45</v>
      </c>
      <c r="K19" s="137"/>
      <c r="L19" s="117"/>
      <c r="M19" s="206"/>
      <c r="N19" s="207"/>
      <c r="O19" s="206"/>
      <c r="P19" s="208"/>
      <c r="Q19" s="117"/>
      <c r="R19" s="139"/>
      <c r="S19" s="136"/>
      <c r="T19" s="139"/>
      <c r="U19" s="137"/>
      <c r="V19" s="117"/>
      <c r="W19" s="139">
        <v>50</v>
      </c>
      <c r="X19" s="136"/>
      <c r="Y19" s="139">
        <v>24</v>
      </c>
      <c r="Z19" s="137"/>
      <c r="AA19" s="117"/>
      <c r="AB19" s="139">
        <v>40</v>
      </c>
      <c r="AC19" s="136"/>
      <c r="AD19" s="139">
        <v>45</v>
      </c>
      <c r="AE19" s="137"/>
      <c r="AF19" s="117"/>
      <c r="AG19" s="139"/>
      <c r="AH19" s="136"/>
      <c r="AI19" s="139"/>
      <c r="AJ19" s="137"/>
      <c r="AK19" s="117"/>
      <c r="AL19" s="139"/>
      <c r="AM19" s="136"/>
      <c r="AN19" s="139"/>
      <c r="AO19" s="137"/>
      <c r="AP19" s="224">
        <f>SUM(C19,H19,M19,R19,W19,AB19,AG19,AL19)</f>
        <v>176</v>
      </c>
      <c r="AQ19" s="225"/>
      <c r="AR19" s="224">
        <f>SUM(E19,J19,O19,T19,Y19,AD19,AI19,AN19)</f>
        <v>153</v>
      </c>
      <c r="AS19" s="225"/>
      <c r="AT19" s="220">
        <v>10</v>
      </c>
      <c r="AU19" s="231">
        <v>2</v>
      </c>
    </row>
    <row r="20" spans="1:47" ht="13.5" customHeight="1" outlineLevel="1" thickBot="1">
      <c r="A20" s="191"/>
      <c r="B20" s="246"/>
      <c r="C20" s="99"/>
      <c r="D20" s="71" t="str">
        <f>IF(C21="","PM",IF(C19&gt;M11,"G",IF(C19&lt;M11,"P","N")))</f>
        <v>G</v>
      </c>
      <c r="E20" s="82">
        <v>4</v>
      </c>
      <c r="F20" s="100"/>
      <c r="G20" s="85"/>
      <c r="H20" s="99"/>
      <c r="I20" s="71" t="str">
        <f>IF(H21="","PM",IF(H19&gt;M15,"G",IF(H19&lt;M15,"P","N")))</f>
        <v>G</v>
      </c>
      <c r="J20" s="82">
        <v>2</v>
      </c>
      <c r="K20" s="100"/>
      <c r="L20" s="85"/>
      <c r="M20" s="197" t="str">
        <f>IF(A19&lt;&gt;"Remplir Case L10",VLOOKUP(A19,Licencié!$A$2:$C$234,3,FALSE),"CLUB")</f>
        <v>CHARTRES</v>
      </c>
      <c r="N20" s="197"/>
      <c r="O20" s="197"/>
      <c r="P20" s="198"/>
      <c r="Q20" s="85"/>
      <c r="R20" s="81"/>
      <c r="S20" s="71" t="str">
        <f>IF(R21="","PM",IF(R19&gt;M23,"G",IF(R19&lt;M23,"P","N")))</f>
        <v>PM</v>
      </c>
      <c r="T20" s="82"/>
      <c r="U20" s="100"/>
      <c r="V20" s="85"/>
      <c r="W20" s="81"/>
      <c r="X20" s="71" t="str">
        <f>IF(W21="","PM",IF(W19&gt;M27,"G",IF(W19&lt;M27,"P","N")))</f>
        <v>G</v>
      </c>
      <c r="Y20" s="82">
        <v>1</v>
      </c>
      <c r="Z20" s="100"/>
      <c r="AA20" s="85"/>
      <c r="AB20" s="81"/>
      <c r="AC20" s="71" t="str">
        <f>IF(AB21="","PM",IF(AB19&gt;$M31,"G",IF(AB19&lt;$M31,"P","N")))</f>
        <v>P</v>
      </c>
      <c r="AD20" s="82">
        <v>3</v>
      </c>
      <c r="AE20" s="100"/>
      <c r="AF20" s="85"/>
      <c r="AG20" s="81"/>
      <c r="AH20" s="71" t="str">
        <f>IF(AG21="","PM",IF(AG19&gt;$M35,"G",IF(AG19&lt;$M35,"P","N")))</f>
        <v>PM</v>
      </c>
      <c r="AI20" s="82"/>
      <c r="AJ20" s="100"/>
      <c r="AK20" s="85"/>
      <c r="AL20" s="81"/>
      <c r="AM20" s="71" t="str">
        <f>IF(AL21="","PM",IF(AL19&gt;$M39,"G",IF(AL19&lt;$M39,"P","N")))</f>
        <v>PM</v>
      </c>
      <c r="AN20" s="82"/>
      <c r="AO20" s="100"/>
      <c r="AP20" s="81"/>
      <c r="AQ20" s="226">
        <v>2.0833333333333335</v>
      </c>
      <c r="AR20" s="227"/>
      <c r="AS20" s="100"/>
      <c r="AT20" s="220"/>
      <c r="AU20" s="231"/>
    </row>
    <row r="21" spans="1:47" ht="13.5" customHeight="1" outlineLevel="1" thickBot="1">
      <c r="A21" s="230"/>
      <c r="B21" s="247"/>
      <c r="C21" s="163">
        <f>IF(OR(C19="",E19=""),"",C19/E19)</f>
        <v>1.2820512820512822</v>
      </c>
      <c r="D21" s="164"/>
      <c r="E21" s="139">
        <v>5</v>
      </c>
      <c r="F21" s="137"/>
      <c r="G21" s="85"/>
      <c r="H21" s="163">
        <f>IF(OR(H19="",J19=""),"",H19/J19)</f>
        <v>0.8</v>
      </c>
      <c r="I21" s="164"/>
      <c r="J21" s="139">
        <v>5</v>
      </c>
      <c r="K21" s="137"/>
      <c r="L21" s="85"/>
      <c r="M21" s="209"/>
      <c r="N21" s="210"/>
      <c r="O21" s="194"/>
      <c r="P21" s="195"/>
      <c r="Q21" s="85"/>
      <c r="R21" s="163">
        <f>IF(OR(R19="",T19=""),"",R19/T19)</f>
      </c>
      <c r="S21" s="164"/>
      <c r="T21" s="139"/>
      <c r="U21" s="137"/>
      <c r="V21" s="85"/>
      <c r="W21" s="163">
        <f>IF(OR(W19="",Y19=""),"",W19/Y19)</f>
        <v>2.0833333333333335</v>
      </c>
      <c r="X21" s="164"/>
      <c r="Y21" s="139">
        <v>11</v>
      </c>
      <c r="Z21" s="137"/>
      <c r="AA21" s="85"/>
      <c r="AB21" s="163">
        <f>IF(OR(AB19="",AD19=""),"",AB19/AD19)</f>
        <v>0.8888888888888888</v>
      </c>
      <c r="AC21" s="164"/>
      <c r="AD21" s="139">
        <v>7</v>
      </c>
      <c r="AE21" s="137"/>
      <c r="AF21" s="85"/>
      <c r="AG21" s="163">
        <f>IF(OR(AG19="",AI19=""),"",AG19/AI19)</f>
      </c>
      <c r="AH21" s="164"/>
      <c r="AI21" s="139"/>
      <c r="AJ21" s="137"/>
      <c r="AK21" s="85"/>
      <c r="AL21" s="163">
        <f>IF(OR(AL19="",AN19=""),"",AL19/AN19)</f>
      </c>
      <c r="AM21" s="164"/>
      <c r="AN21" s="139"/>
      <c r="AO21" s="137"/>
      <c r="AP21" s="154">
        <f>IF(AP19=0,"",AP19/AR19)</f>
        <v>1.1503267973856208</v>
      </c>
      <c r="AQ21" s="155"/>
      <c r="AR21" s="222">
        <f>MAX(E21,Y21,T21,O21,J21,AD21,AI21,AN21)</f>
        <v>11</v>
      </c>
      <c r="AS21" s="223"/>
      <c r="AT21" s="220"/>
      <c r="AU21" s="231"/>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0" t="str">
        <f>IF(R$10="","Remplir Case Q10",R$10)</f>
        <v>LUCAS Philippe</v>
      </c>
      <c r="B23" s="245" t="str">
        <f>VLOOKUP(A23,Licencié!$A$2:$C$234,2,FALSE)</f>
        <v>104590S</v>
      </c>
      <c r="C23" s="152">
        <v>24</v>
      </c>
      <c r="D23" s="152"/>
      <c r="E23" s="151">
        <v>45</v>
      </c>
      <c r="F23" s="153"/>
      <c r="G23" s="115"/>
      <c r="H23" s="152">
        <v>50</v>
      </c>
      <c r="I23" s="152"/>
      <c r="J23" s="151">
        <v>45</v>
      </c>
      <c r="K23" s="153"/>
      <c r="L23" s="115"/>
      <c r="M23" s="151"/>
      <c r="N23" s="152"/>
      <c r="O23" s="151"/>
      <c r="P23" s="153"/>
      <c r="Q23" s="115"/>
      <c r="R23" s="215"/>
      <c r="S23" s="216"/>
      <c r="T23" s="215"/>
      <c r="U23" s="217"/>
      <c r="V23" s="115"/>
      <c r="W23" s="151">
        <v>44</v>
      </c>
      <c r="X23" s="152"/>
      <c r="Y23" s="151">
        <v>45</v>
      </c>
      <c r="Z23" s="153"/>
      <c r="AA23" s="115"/>
      <c r="AB23" s="151">
        <v>24</v>
      </c>
      <c r="AC23" s="152"/>
      <c r="AD23" s="151">
        <v>39</v>
      </c>
      <c r="AE23" s="153"/>
      <c r="AF23" s="115"/>
      <c r="AG23" s="151"/>
      <c r="AH23" s="152"/>
      <c r="AI23" s="151"/>
      <c r="AJ23" s="153"/>
      <c r="AK23" s="115"/>
      <c r="AL23" s="151"/>
      <c r="AM23" s="152"/>
      <c r="AN23" s="151"/>
      <c r="AO23" s="153"/>
      <c r="AP23" s="224">
        <f>SUM(C23,H23,M23,R23,W23,AB23,AG23,AL23)</f>
        <v>142</v>
      </c>
      <c r="AQ23" s="225"/>
      <c r="AR23" s="224">
        <f>SUM(E23,J23,O23,T23,Y23,AD23,AI23,AN23)</f>
        <v>174</v>
      </c>
      <c r="AS23" s="225"/>
      <c r="AT23" s="219">
        <v>8</v>
      </c>
      <c r="AU23" s="232">
        <v>3</v>
      </c>
    </row>
    <row r="24" spans="1:47" ht="13.5" customHeight="1" outlineLevel="1" thickBot="1">
      <c r="A24" s="191"/>
      <c r="B24" s="246"/>
      <c r="C24" s="99"/>
      <c r="D24" s="71" t="str">
        <f>IF(C25="","PM",IF(C23&gt;R11,"G",IF(C23&lt;R11,"P","N")))</f>
        <v>P</v>
      </c>
      <c r="E24" s="82">
        <v>3</v>
      </c>
      <c r="F24" s="100"/>
      <c r="G24" s="85"/>
      <c r="H24" s="99"/>
      <c r="I24" s="71" t="str">
        <f>IF(H25="","PM",IF(H23&gt;R15,"G",IF(H23&lt;R15,"P","N")))</f>
        <v>G</v>
      </c>
      <c r="J24" s="82">
        <v>1</v>
      </c>
      <c r="K24" s="100"/>
      <c r="L24" s="85"/>
      <c r="M24" s="81"/>
      <c r="N24" s="71" t="str">
        <f>IF(M25="","PM",IF(M23&gt;R19,"G",IF(M23&lt;R19,"P","N")))</f>
        <v>PM</v>
      </c>
      <c r="O24" s="82"/>
      <c r="P24" s="100"/>
      <c r="Q24" s="85"/>
      <c r="R24" s="197" t="str">
        <f>IF(A23&lt;&gt;"Remplir Case Q10",VLOOKUP(A23,Licencié!$A$2:$C$234,3,FALSE),"CLUB")</f>
        <v>LA LOUPE</v>
      </c>
      <c r="S24" s="197"/>
      <c r="T24" s="197"/>
      <c r="U24" s="198"/>
      <c r="V24" s="85"/>
      <c r="W24" s="81"/>
      <c r="X24" s="71" t="str">
        <f>IF(W25="","PM",IF(W23&gt;R27,"G",IF(W23&lt;R27,"P","N")))</f>
        <v>G</v>
      </c>
      <c r="Y24" s="82">
        <v>4</v>
      </c>
      <c r="Z24" s="100"/>
      <c r="AA24" s="85"/>
      <c r="AB24" s="81"/>
      <c r="AC24" s="71" t="str">
        <f>IF(AB25="","PM",IF(AB23&gt;$R31,"G",IF(AB23&lt;$R31,"P","N")))</f>
        <v>P</v>
      </c>
      <c r="AD24" s="82">
        <v>2</v>
      </c>
      <c r="AE24" s="100"/>
      <c r="AF24" s="85"/>
      <c r="AG24" s="81"/>
      <c r="AH24" s="71" t="str">
        <f>IF(AG25="","PM",IF(AG23&gt;$R35,"G",IF(AG23&lt;$R35,"P","N")))</f>
        <v>PM</v>
      </c>
      <c r="AI24" s="82"/>
      <c r="AJ24" s="100"/>
      <c r="AK24" s="85"/>
      <c r="AL24" s="81"/>
      <c r="AM24" s="71" t="str">
        <f>IF(AL25="","PM",IF(AL23&gt;$R39,"G",IF(AL23&lt;$R39,"P","N")))</f>
        <v>PM</v>
      </c>
      <c r="AN24" s="82"/>
      <c r="AO24" s="100"/>
      <c r="AP24" s="81"/>
      <c r="AQ24" s="226">
        <v>1.1111111111111112</v>
      </c>
      <c r="AR24" s="227"/>
      <c r="AS24" s="100"/>
      <c r="AT24" s="220"/>
      <c r="AU24" s="231"/>
    </row>
    <row r="25" spans="1:47" ht="13.5" customHeight="1" outlineLevel="1" thickBot="1">
      <c r="A25" s="192"/>
      <c r="B25" s="247"/>
      <c r="C25" s="154">
        <f>IF(OR(C23="",E23=""),"",C23/E23)</f>
        <v>0.5333333333333333</v>
      </c>
      <c r="D25" s="155"/>
      <c r="E25" s="156">
        <v>4</v>
      </c>
      <c r="F25" s="157"/>
      <c r="G25" s="116"/>
      <c r="H25" s="154">
        <f>IF(OR(H23="",J23=""),"",H23/J23)</f>
        <v>1.1111111111111112</v>
      </c>
      <c r="I25" s="155"/>
      <c r="J25" s="156">
        <v>5</v>
      </c>
      <c r="K25" s="157"/>
      <c r="L25" s="116"/>
      <c r="M25" s="154">
        <f>IF(OR(M23="",O23=""),"",M23/O23)</f>
      </c>
      <c r="N25" s="155"/>
      <c r="O25" s="156"/>
      <c r="P25" s="157"/>
      <c r="Q25" s="116"/>
      <c r="R25" s="211"/>
      <c r="S25" s="212"/>
      <c r="T25" s="213"/>
      <c r="U25" s="214"/>
      <c r="V25" s="116"/>
      <c r="W25" s="154">
        <f>IF(OR(W23="",Y23=""),"",W23/Y23)</f>
        <v>0.9777777777777777</v>
      </c>
      <c r="X25" s="155"/>
      <c r="Y25" s="156">
        <v>6</v>
      </c>
      <c r="Z25" s="157"/>
      <c r="AA25" s="116"/>
      <c r="AB25" s="154">
        <f>IF(OR(AB23="",AD23=""),"",AB23/AD23)</f>
        <v>0.6153846153846154</v>
      </c>
      <c r="AC25" s="155"/>
      <c r="AD25" s="156">
        <v>6</v>
      </c>
      <c r="AE25" s="157"/>
      <c r="AF25" s="116"/>
      <c r="AG25" s="154">
        <f>IF(OR(AG23="",AI23=""),"",AG23/AI23)</f>
      </c>
      <c r="AH25" s="155"/>
      <c r="AI25" s="156"/>
      <c r="AJ25" s="157"/>
      <c r="AK25" s="116"/>
      <c r="AL25" s="154">
        <f>IF(OR(AL23="",AN23=""),"",AL23/AN23)</f>
      </c>
      <c r="AM25" s="155"/>
      <c r="AN25" s="156"/>
      <c r="AO25" s="157"/>
      <c r="AP25" s="154">
        <f>IF(AP23=0,"",AP23/AR23)</f>
        <v>0.8160919540229885</v>
      </c>
      <c r="AQ25" s="155"/>
      <c r="AR25" s="222">
        <f>MAX(E25,Y25,T25,O25,J25,AD25,AI25,AN25)</f>
        <v>6</v>
      </c>
      <c r="AS25" s="223"/>
      <c r="AT25" s="221"/>
      <c r="AU25" s="233"/>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0" t="str">
        <f>IF(W$10="","Remplir Case V10",W$10)</f>
        <v>LEVEILLARD Camille</v>
      </c>
      <c r="B27" s="245" t="e">
        <f>VLOOKUP(A27,Licencié!$A$2:$C$234,2,FALSE)</f>
        <v>#N/A</v>
      </c>
      <c r="C27" s="136">
        <v>50</v>
      </c>
      <c r="D27" s="136"/>
      <c r="E27" s="139">
        <v>44</v>
      </c>
      <c r="F27" s="137"/>
      <c r="G27" s="117"/>
      <c r="H27" s="136">
        <v>36</v>
      </c>
      <c r="I27" s="136"/>
      <c r="J27" s="139">
        <v>45</v>
      </c>
      <c r="K27" s="137"/>
      <c r="L27" s="117"/>
      <c r="M27" s="139">
        <v>16</v>
      </c>
      <c r="N27" s="136"/>
      <c r="O27" s="139">
        <v>24</v>
      </c>
      <c r="P27" s="137"/>
      <c r="Q27" s="117"/>
      <c r="R27" s="139">
        <v>37</v>
      </c>
      <c r="S27" s="136"/>
      <c r="T27" s="139">
        <v>45</v>
      </c>
      <c r="U27" s="137"/>
      <c r="V27" s="117"/>
      <c r="W27" s="206"/>
      <c r="X27" s="207"/>
      <c r="Y27" s="206"/>
      <c r="Z27" s="208"/>
      <c r="AA27" s="117"/>
      <c r="AB27" s="139"/>
      <c r="AC27" s="136"/>
      <c r="AD27" s="139"/>
      <c r="AE27" s="137"/>
      <c r="AF27" s="117"/>
      <c r="AG27" s="139"/>
      <c r="AH27" s="136"/>
      <c r="AI27" s="139"/>
      <c r="AJ27" s="137"/>
      <c r="AK27" s="117"/>
      <c r="AL27" s="139"/>
      <c r="AM27" s="136"/>
      <c r="AN27" s="168"/>
      <c r="AO27" s="137"/>
      <c r="AP27" s="224">
        <f>SUM(C27,H27,M27,R27,W27,AB27,AG27,AL27)</f>
        <v>139</v>
      </c>
      <c r="AQ27" s="225"/>
      <c r="AR27" s="224">
        <f>SUM(E27,J27,O27,T27,Y27,AD27,AI27,AN27)</f>
        <v>158</v>
      </c>
      <c r="AS27" s="225"/>
      <c r="AT27" s="220">
        <v>6</v>
      </c>
      <c r="AU27" s="231">
        <v>4</v>
      </c>
    </row>
    <row r="28" spans="1:47" ht="13.5" customHeight="1" outlineLevel="1" thickBot="1">
      <c r="A28" s="191"/>
      <c r="B28" s="246"/>
      <c r="C28" s="99"/>
      <c r="D28" s="71" t="str">
        <f>IF(C29="","PM",IF(C27&gt;W11,"G",IF(C27&lt;W11,"P","N")))</f>
        <v>G</v>
      </c>
      <c r="E28" s="82"/>
      <c r="F28" s="100"/>
      <c r="G28" s="85"/>
      <c r="H28" s="99"/>
      <c r="I28" s="71" t="str">
        <f>IF(H29="","PM",IF(H27&gt;W15,"G",IF(H27&lt;W15,"P","N")))</f>
        <v>P</v>
      </c>
      <c r="J28" s="82">
        <v>3</v>
      </c>
      <c r="K28" s="100"/>
      <c r="L28" s="85"/>
      <c r="M28" s="81"/>
      <c r="N28" s="71" t="str">
        <f>IF(M29="","PM",IF(M27&gt;W19,"G",IF(M27&lt;W19,"P","N")))</f>
        <v>P</v>
      </c>
      <c r="O28" s="82">
        <v>1</v>
      </c>
      <c r="P28" s="100"/>
      <c r="Q28" s="85"/>
      <c r="R28" s="81"/>
      <c r="S28" s="71" t="str">
        <f>IF(R29="","PM",IF(R27&gt;W23,"G",IF(R27&lt;W23,"P","N")))</f>
        <v>P</v>
      </c>
      <c r="T28" s="82">
        <v>4</v>
      </c>
      <c r="U28" s="100"/>
      <c r="V28" s="85"/>
      <c r="W28" s="197" t="e">
        <f>IF(A27&lt;&gt;"Remplir Case V10",VLOOKUP(A27,Licencié!$A$2:$C$234,3,FALSE),"CLUB")</f>
        <v>#N/A</v>
      </c>
      <c r="X28" s="197"/>
      <c r="Y28" s="197"/>
      <c r="Z28" s="198"/>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6">
        <v>1.1363636363636365</v>
      </c>
      <c r="AR28" s="227"/>
      <c r="AS28" s="100"/>
      <c r="AT28" s="220"/>
      <c r="AU28" s="231"/>
    </row>
    <row r="29" spans="1:47" ht="13.5" customHeight="1" outlineLevel="1" thickBot="1">
      <c r="A29" s="230"/>
      <c r="B29" s="247"/>
      <c r="C29" s="163">
        <f>IF(OR(C27="",E27=""),"",C27/E27)</f>
        <v>1.1363636363636365</v>
      </c>
      <c r="D29" s="164"/>
      <c r="E29" s="139">
        <v>6</v>
      </c>
      <c r="F29" s="137"/>
      <c r="G29" s="85"/>
      <c r="H29" s="163">
        <f>IF(OR(H27="",J27=""),"",H27/J27)</f>
        <v>0.8</v>
      </c>
      <c r="I29" s="164"/>
      <c r="J29" s="139">
        <v>4</v>
      </c>
      <c r="K29" s="137"/>
      <c r="L29" s="85"/>
      <c r="M29" s="163">
        <f>IF(OR(M27="",O27=""),"",M27/O27)</f>
        <v>0.6666666666666666</v>
      </c>
      <c r="N29" s="164"/>
      <c r="O29" s="139">
        <v>2</v>
      </c>
      <c r="P29" s="137"/>
      <c r="Q29" s="85"/>
      <c r="R29" s="163">
        <f>IF(OR(R27="",T27=""),"",R27/T27)</f>
        <v>0.8222222222222222</v>
      </c>
      <c r="S29" s="164"/>
      <c r="T29" s="139">
        <v>6</v>
      </c>
      <c r="U29" s="137"/>
      <c r="V29" s="85"/>
      <c r="W29" s="209"/>
      <c r="X29" s="210"/>
      <c r="Y29" s="194"/>
      <c r="Z29" s="195"/>
      <c r="AA29" s="85"/>
      <c r="AB29" s="163">
        <f>IF(OR(AB27="",AD27=""),"",AB27/AD27)</f>
      </c>
      <c r="AC29" s="164"/>
      <c r="AD29" s="139"/>
      <c r="AE29" s="137"/>
      <c r="AF29" s="85"/>
      <c r="AG29" s="163">
        <f>IF(OR(AG27="",AI27=""),"",AG27/AI27)</f>
      </c>
      <c r="AH29" s="164"/>
      <c r="AI29" s="139"/>
      <c r="AJ29" s="137"/>
      <c r="AK29" s="85"/>
      <c r="AL29" s="163">
        <f>IF(OR(AL27="",AN27=""),"",AL27/AN27)</f>
      </c>
      <c r="AM29" s="164"/>
      <c r="AN29" s="139"/>
      <c r="AO29" s="137"/>
      <c r="AP29" s="154">
        <f>IF(AP27=0,"",AP27/AR27)</f>
        <v>0.879746835443038</v>
      </c>
      <c r="AQ29" s="155"/>
      <c r="AR29" s="222">
        <f>MAX(E29,Y29,T29,O29,J29,AD29,AI29,AN29)</f>
        <v>6</v>
      </c>
      <c r="AS29" s="223"/>
      <c r="AT29" s="220"/>
      <c r="AU29" s="231"/>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0" t="str">
        <f>IF(AB$10="","Remplir Case AA10",AB$10)</f>
        <v>LOIZET Laurent</v>
      </c>
      <c r="B31" s="245" t="str">
        <f>VLOOKUP(A31,Licencié!$A$2:$C$234,2,FALSE)</f>
        <v>127077P</v>
      </c>
      <c r="C31" s="166">
        <v>43</v>
      </c>
      <c r="D31" s="166"/>
      <c r="E31" s="165">
        <v>45</v>
      </c>
      <c r="F31" s="167"/>
      <c r="G31" s="80"/>
      <c r="H31" s="166">
        <v>48</v>
      </c>
      <c r="I31" s="166"/>
      <c r="J31" s="165">
        <v>45</v>
      </c>
      <c r="K31" s="167"/>
      <c r="L31" s="80"/>
      <c r="M31" s="165">
        <v>41</v>
      </c>
      <c r="N31" s="166"/>
      <c r="O31" s="165">
        <v>45</v>
      </c>
      <c r="P31" s="167"/>
      <c r="Q31" s="80"/>
      <c r="R31" s="165">
        <v>50</v>
      </c>
      <c r="S31" s="166"/>
      <c r="T31" s="165">
        <v>39</v>
      </c>
      <c r="U31" s="167"/>
      <c r="V31" s="80"/>
      <c r="W31" s="165"/>
      <c r="X31" s="166"/>
      <c r="Y31" s="165"/>
      <c r="Z31" s="167"/>
      <c r="AA31" s="80"/>
      <c r="AB31" s="187"/>
      <c r="AC31" s="188"/>
      <c r="AD31" s="187"/>
      <c r="AE31" s="189"/>
      <c r="AF31" s="80"/>
      <c r="AG31" s="165"/>
      <c r="AH31" s="166"/>
      <c r="AI31" s="165"/>
      <c r="AJ31" s="167"/>
      <c r="AK31" s="80"/>
      <c r="AL31" s="165"/>
      <c r="AM31" s="166"/>
      <c r="AN31" s="165"/>
      <c r="AO31" s="167"/>
      <c r="AP31" s="175">
        <f>SUM(C31,H31,M31,R31,W31,AB31,AG31,AL31)</f>
        <v>182</v>
      </c>
      <c r="AQ31" s="176"/>
      <c r="AR31" s="175">
        <f>SUM(E31,J31,O31,T31,Y31,AD31,AI31,AN31)</f>
        <v>174</v>
      </c>
      <c r="AS31" s="176"/>
      <c r="AT31" s="177">
        <v>12</v>
      </c>
      <c r="AU31" s="180">
        <v>1</v>
      </c>
    </row>
    <row r="32" spans="1:47" ht="13.5" customHeight="1" outlineLevel="1" thickBot="1">
      <c r="A32" s="191"/>
      <c r="B32" s="246"/>
      <c r="C32" s="91"/>
      <c r="D32" s="71" t="str">
        <f>IF(C33="","PM",IF(C31&gt;AB11,"G",IF(C31&lt;AB11,"P","N")))</f>
        <v>G</v>
      </c>
      <c r="E32" s="96">
        <v>1</v>
      </c>
      <c r="F32" s="93"/>
      <c r="G32" s="77"/>
      <c r="H32" s="91"/>
      <c r="I32" s="71" t="str">
        <f>IF(H33="","PM",IF(H31&gt;AB15,"G",IF(H31&lt;AB15,"P","N")))</f>
        <v>G</v>
      </c>
      <c r="J32" s="96">
        <v>4</v>
      </c>
      <c r="K32" s="93"/>
      <c r="L32" s="77"/>
      <c r="M32" s="94"/>
      <c r="N32" s="101" t="str">
        <f>IF(M33="","PM",IF(M31&gt;AB19,"G",IF(M31&lt;AB19,"P","N")))</f>
        <v>G</v>
      </c>
      <c r="O32" s="96">
        <v>3</v>
      </c>
      <c r="P32" s="93"/>
      <c r="Q32" s="77"/>
      <c r="R32" s="94"/>
      <c r="S32" s="71" t="str">
        <f>IF(R33="","PM",IF(R31&gt;AB23,"G",IF(R31&lt;AB23,"P","N")))</f>
        <v>G</v>
      </c>
      <c r="T32" s="96">
        <v>2</v>
      </c>
      <c r="U32" s="93"/>
      <c r="V32" s="77"/>
      <c r="W32" s="94"/>
      <c r="X32" s="71" t="str">
        <f>IF(W33="","PM",IF(W31&gt;AB27,"G",IF(W31&lt;AB27,"P","N")))</f>
        <v>PM</v>
      </c>
      <c r="Y32" s="96"/>
      <c r="Z32" s="93"/>
      <c r="AA32" s="77"/>
      <c r="AB32" s="149" t="str">
        <f>IF(A31&lt;&gt;"Remplir Case AA10",VLOOKUP(A31,Licencié!$A$2:$C$234,3,FALSE),"CLUB")</f>
        <v>COULOMBS</v>
      </c>
      <c r="AC32" s="149"/>
      <c r="AD32" s="149"/>
      <c r="AE32" s="150"/>
      <c r="AF32" s="77"/>
      <c r="AG32" s="94"/>
      <c r="AH32" s="71" t="str">
        <f>IF(AG33="","PM",IF(AG31&gt;$AB35,"G",IF(AG31&lt;$AB35,"P","N")))</f>
        <v>PM</v>
      </c>
      <c r="AI32" s="102"/>
      <c r="AJ32" s="93"/>
      <c r="AK32" s="77"/>
      <c r="AL32" s="94"/>
      <c r="AM32" s="71" t="str">
        <f>IF(AL33="","PM",IF(AL31&gt;$AB39,"G",IF(AL31&lt;$AB39,"P","N")))</f>
        <v>PM</v>
      </c>
      <c r="AN32" s="102"/>
      <c r="AO32" s="93"/>
      <c r="AP32" s="94"/>
      <c r="AQ32" s="185">
        <v>1.2820512820512822</v>
      </c>
      <c r="AR32" s="186"/>
      <c r="AS32" s="93"/>
      <c r="AT32" s="178"/>
      <c r="AU32" s="181"/>
    </row>
    <row r="33" spans="1:47" ht="13.5" customHeight="1" outlineLevel="1" thickBot="1">
      <c r="A33" s="192"/>
      <c r="B33" s="247"/>
      <c r="C33" s="159">
        <f>IF(OR(C31="",E31=""),"",C31/E31)</f>
        <v>0.9555555555555556</v>
      </c>
      <c r="D33" s="160"/>
      <c r="E33" s="161">
        <v>9</v>
      </c>
      <c r="F33" s="162"/>
      <c r="G33" s="89"/>
      <c r="H33" s="159">
        <f>IF(OR(H31="",J31=""),"",H31/J31)</f>
        <v>1.0666666666666667</v>
      </c>
      <c r="I33" s="160"/>
      <c r="J33" s="161">
        <v>7</v>
      </c>
      <c r="K33" s="162"/>
      <c r="L33" s="89"/>
      <c r="M33" s="159">
        <f>IF(OR(M31="",O31=""),"",M31/O31)</f>
        <v>0.9111111111111111</v>
      </c>
      <c r="N33" s="160"/>
      <c r="O33" s="161">
        <v>7</v>
      </c>
      <c r="P33" s="162"/>
      <c r="Q33" s="89"/>
      <c r="R33" s="159">
        <f>IF(OR(R31="",T31=""),"",R31/T31)</f>
        <v>1.2820512820512822</v>
      </c>
      <c r="S33" s="160"/>
      <c r="T33" s="161">
        <v>5</v>
      </c>
      <c r="U33" s="162"/>
      <c r="V33" s="89"/>
      <c r="W33" s="159">
        <f>IF(OR(W31="",Y31=""),"",W31/Y31)</f>
      </c>
      <c r="X33" s="160"/>
      <c r="Y33" s="161"/>
      <c r="Z33" s="162"/>
      <c r="AA33" s="89"/>
      <c r="AB33" s="171">
        <f>IF(OR(AB31="",AD31=""),"",AB31/AD31)</f>
      </c>
      <c r="AC33" s="172"/>
      <c r="AD33" s="173"/>
      <c r="AE33" s="174"/>
      <c r="AF33" s="89"/>
      <c r="AG33" s="159">
        <f>IF(OR(AG31="",AI31=""),"",AG31/AI31)</f>
      </c>
      <c r="AH33" s="160"/>
      <c r="AI33" s="161"/>
      <c r="AJ33" s="162"/>
      <c r="AK33" s="89"/>
      <c r="AL33" s="159">
        <f>IF(OR(AL31="",AN31=""),"",AL31/AN31)</f>
      </c>
      <c r="AM33" s="160"/>
      <c r="AN33" s="161"/>
      <c r="AO33" s="162"/>
      <c r="AP33" s="159">
        <f>IF(AP31=0,"",AP31/AR31)</f>
        <v>1.0459770114942528</v>
      </c>
      <c r="AQ33" s="160"/>
      <c r="AR33" s="183">
        <f>MAX(E33,Y33,T33,O33,J33,AD33,AI33,AN33)</f>
        <v>9</v>
      </c>
      <c r="AS33" s="184"/>
      <c r="AT33" s="179"/>
      <c r="AU33" s="182"/>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0" t="str">
        <f>IF(AG$10="","Remplir Case AF10",AG$10)</f>
        <v>Remplir Case AF10</v>
      </c>
      <c r="B35" s="245" t="e">
        <f>VLOOKUP(A35,Licencié!$A$2:$C$234,2,FALSE)</f>
        <v>#N/A</v>
      </c>
      <c r="C35" s="135"/>
      <c r="D35" s="135"/>
      <c r="E35" s="138"/>
      <c r="F35" s="228"/>
      <c r="G35" s="78"/>
      <c r="H35" s="135"/>
      <c r="I35" s="135"/>
      <c r="J35" s="138"/>
      <c r="K35" s="228"/>
      <c r="L35" s="78"/>
      <c r="M35" s="138"/>
      <c r="N35" s="135"/>
      <c r="O35" s="138"/>
      <c r="P35" s="228"/>
      <c r="Q35" s="78"/>
      <c r="R35" s="138"/>
      <c r="S35" s="135"/>
      <c r="T35" s="138"/>
      <c r="U35" s="228"/>
      <c r="V35" s="78"/>
      <c r="W35" s="138"/>
      <c r="X35" s="135"/>
      <c r="Y35" s="138"/>
      <c r="Z35" s="228"/>
      <c r="AA35" s="78"/>
      <c r="AB35" s="138"/>
      <c r="AC35" s="135"/>
      <c r="AD35" s="138"/>
      <c r="AE35" s="228"/>
      <c r="AF35" s="78"/>
      <c r="AG35" s="199"/>
      <c r="AH35" s="200"/>
      <c r="AI35" s="199"/>
      <c r="AJ35" s="201"/>
      <c r="AK35" s="78"/>
      <c r="AL35" s="138"/>
      <c r="AM35" s="135"/>
      <c r="AN35" s="138"/>
      <c r="AO35" s="135"/>
      <c r="AP35" s="175">
        <f>SUM(C35,H35,M35,R35,W35,AB35,AG35,AL35)</f>
        <v>0</v>
      </c>
      <c r="AQ35" s="176"/>
      <c r="AR35" s="175">
        <f>SUM(E35,J35,O35,T35,Y35,AD35,AI35,AN35)</f>
        <v>0</v>
      </c>
      <c r="AS35" s="176"/>
      <c r="AT35" s="178">
        <v>0</v>
      </c>
      <c r="AU35" s="181"/>
    </row>
    <row r="36" spans="1:47" ht="13.5" customHeight="1" hidden="1" outlineLevel="1" thickBot="1">
      <c r="A36" s="191"/>
      <c r="B36" s="2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49" t="str">
        <f>IF(A35&lt;&gt;"Remplir Case AF10",VLOOKUP(A35,Licencié!$A$2:$C$234,3,FALSE),"CLUB")</f>
        <v>CLUB</v>
      </c>
      <c r="AH36" s="149"/>
      <c r="AI36" s="149"/>
      <c r="AJ36" s="150"/>
      <c r="AK36" s="77"/>
      <c r="AL36" s="94"/>
      <c r="AM36" s="71" t="str">
        <f>IF(AL37="","PM",IF(AL35&gt;AG39,"G",IF(AL35&lt;AG39,"P","N")))</f>
        <v>PM</v>
      </c>
      <c r="AN36" s="102"/>
      <c r="AO36" s="91"/>
      <c r="AP36" s="94"/>
      <c r="AQ36" s="185" t="s">
        <v>12</v>
      </c>
      <c r="AR36" s="186"/>
      <c r="AS36" s="93"/>
      <c r="AT36" s="178"/>
      <c r="AU36" s="181"/>
    </row>
    <row r="37" spans="1:47" ht="13.5" customHeight="1" hidden="1" outlineLevel="1" thickBot="1">
      <c r="A37" s="230"/>
      <c r="B37" s="247"/>
      <c r="C37" s="134">
        <f>IF(OR(C35="",E35=""),"",C35/E35)</f>
      </c>
      <c r="D37" s="158"/>
      <c r="E37" s="138"/>
      <c r="F37" s="228"/>
      <c r="G37" s="77"/>
      <c r="H37" s="134">
        <f>IF(OR(H35="",J35=""),"",H35/J35)</f>
      </c>
      <c r="I37" s="158"/>
      <c r="J37" s="138"/>
      <c r="K37" s="228"/>
      <c r="L37" s="77"/>
      <c r="M37" s="134">
        <f>IF(OR(M35="",O35=""),"",M35/O35)</f>
      </c>
      <c r="N37" s="158"/>
      <c r="O37" s="138"/>
      <c r="P37" s="228"/>
      <c r="Q37" s="77"/>
      <c r="R37" s="134">
        <f>IF(OR(R35="",T35=""),"",R35/T35)</f>
      </c>
      <c r="S37" s="158"/>
      <c r="T37" s="138"/>
      <c r="U37" s="228"/>
      <c r="V37" s="77"/>
      <c r="W37" s="134">
        <f>IF(OR(W35="",Y35=""),"",W35/Y35)</f>
      </c>
      <c r="X37" s="158"/>
      <c r="Y37" s="138"/>
      <c r="Z37" s="228"/>
      <c r="AA37" s="77"/>
      <c r="AB37" s="134">
        <f>IF(OR(AB35="",AD35=""),"",AB35/AD35)</f>
      </c>
      <c r="AC37" s="158"/>
      <c r="AD37" s="138"/>
      <c r="AE37" s="228"/>
      <c r="AF37" s="77"/>
      <c r="AG37" s="202"/>
      <c r="AH37" s="203"/>
      <c r="AI37" s="204"/>
      <c r="AJ37" s="205"/>
      <c r="AK37" s="77"/>
      <c r="AL37" s="134">
        <f>IF(OR(AL35="",AN35=""),"",AL35/AN35)</f>
      </c>
      <c r="AM37" s="158"/>
      <c r="AN37" s="138"/>
      <c r="AO37" s="135"/>
      <c r="AP37" s="159">
        <f>IF(AP35=0,"",AP35/AR35)</f>
      </c>
      <c r="AQ37" s="218"/>
      <c r="AR37" s="183">
        <f>MAX(E37,Y37,T37,O37,J37,AD37,AI37,AN37)</f>
        <v>0</v>
      </c>
      <c r="AS37" s="184"/>
      <c r="AT37" s="178"/>
      <c r="AU37" s="181"/>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0" t="str">
        <f>IF(AL$10="","Remplir Case AK10",AL$10)</f>
        <v>Remplir Case AK10</v>
      </c>
      <c r="B39" s="245" t="e">
        <f>VLOOKUP(A39,Licencié!$A$2:$C$234,2,FALSE)</f>
        <v>#N/A</v>
      </c>
      <c r="C39" s="166"/>
      <c r="D39" s="166"/>
      <c r="E39" s="165"/>
      <c r="F39" s="167"/>
      <c r="G39" s="80"/>
      <c r="H39" s="166"/>
      <c r="I39" s="166"/>
      <c r="J39" s="165"/>
      <c r="K39" s="167"/>
      <c r="L39" s="80"/>
      <c r="M39" s="165"/>
      <c r="N39" s="166"/>
      <c r="O39" s="165"/>
      <c r="P39" s="167"/>
      <c r="Q39" s="80"/>
      <c r="R39" s="165"/>
      <c r="S39" s="166"/>
      <c r="T39" s="165"/>
      <c r="U39" s="167"/>
      <c r="V39" s="80"/>
      <c r="W39" s="165"/>
      <c r="X39" s="166"/>
      <c r="Y39" s="165"/>
      <c r="Z39" s="167"/>
      <c r="AA39" s="80"/>
      <c r="AB39" s="165"/>
      <c r="AC39" s="166"/>
      <c r="AD39" s="165"/>
      <c r="AE39" s="167"/>
      <c r="AF39" s="80"/>
      <c r="AG39" s="165"/>
      <c r="AH39" s="166"/>
      <c r="AI39" s="165"/>
      <c r="AJ39" s="167"/>
      <c r="AK39" s="80"/>
      <c r="AL39" s="187"/>
      <c r="AM39" s="188"/>
      <c r="AN39" s="187"/>
      <c r="AO39" s="189"/>
      <c r="AP39" s="175">
        <f>SUM(C39,H39,M39,R39,W39,AB39,AG39,AL39)</f>
        <v>0</v>
      </c>
      <c r="AQ39" s="176"/>
      <c r="AR39" s="175">
        <f>SUM(E39,J39,O39,T39,Y39,AD39,AI39,AN39)</f>
        <v>0</v>
      </c>
      <c r="AS39" s="176"/>
      <c r="AT39" s="177">
        <v>0</v>
      </c>
      <c r="AU39" s="180"/>
    </row>
    <row r="40" spans="1:47" ht="13.5" customHeight="1" hidden="1" outlineLevel="1" thickBot="1">
      <c r="A40" s="191"/>
      <c r="B40" s="2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49" t="str">
        <f>IF(A39&lt;&gt;"Remplir Case AK10",VLOOKUP(A39,Licencié!$A$2:$C$234,3,FALSE),"CLUB")</f>
        <v>CLUB</v>
      </c>
      <c r="AM40" s="149"/>
      <c r="AN40" s="149"/>
      <c r="AO40" s="150"/>
      <c r="AP40" s="94"/>
      <c r="AQ40" s="185" t="s">
        <v>12</v>
      </c>
      <c r="AR40" s="186"/>
      <c r="AS40" s="93"/>
      <c r="AT40" s="178"/>
      <c r="AU40" s="181"/>
    </row>
    <row r="41" spans="1:47" ht="13.5" customHeight="1" hidden="1" outlineLevel="1" thickBot="1">
      <c r="A41" s="192"/>
      <c r="B41" s="247"/>
      <c r="C41" s="159">
        <f>IF(OR(C39="",E39=""),"",C39/E39)</f>
      </c>
      <c r="D41" s="160"/>
      <c r="E41" s="161"/>
      <c r="F41" s="162"/>
      <c r="G41" s="89"/>
      <c r="H41" s="159">
        <f>IF(OR(H39="",J39=""),"",H39/J39)</f>
      </c>
      <c r="I41" s="160"/>
      <c r="J41" s="161"/>
      <c r="K41" s="162"/>
      <c r="L41" s="89"/>
      <c r="M41" s="159">
        <f>IF(OR(M39="",O39=""),"",M39/O39)</f>
      </c>
      <c r="N41" s="160"/>
      <c r="O41" s="161"/>
      <c r="P41" s="162"/>
      <c r="Q41" s="89"/>
      <c r="R41" s="159">
        <f>IF(OR(R39="",T39=""),"",R39/T39)</f>
      </c>
      <c r="S41" s="160"/>
      <c r="T41" s="161"/>
      <c r="U41" s="162"/>
      <c r="V41" s="89"/>
      <c r="W41" s="159">
        <f>IF(OR(W39="",Y39=""),"",W39/Y39)</f>
      </c>
      <c r="X41" s="160"/>
      <c r="Y41" s="161"/>
      <c r="Z41" s="162"/>
      <c r="AA41" s="89"/>
      <c r="AB41" s="159">
        <f>IF(OR(AB39="",AD39=""),"",AB39/AD39)</f>
      </c>
      <c r="AC41" s="160"/>
      <c r="AD41" s="161"/>
      <c r="AE41" s="162"/>
      <c r="AF41" s="89"/>
      <c r="AG41" s="159">
        <f>IF(OR(AG39="",AI39=""),"",AG39/AI39)</f>
      </c>
      <c r="AH41" s="160"/>
      <c r="AI41" s="169"/>
      <c r="AJ41" s="170"/>
      <c r="AK41" s="89"/>
      <c r="AL41" s="171"/>
      <c r="AM41" s="172"/>
      <c r="AN41" s="173"/>
      <c r="AO41" s="174"/>
      <c r="AP41" s="159">
        <f>IF(AP39=0,"",AP39/AR39)</f>
      </c>
      <c r="AQ41" s="160"/>
      <c r="AR41" s="183">
        <f>MAX(E41,Y41,T41,O41,J41,AD41,AI41,AN41)</f>
        <v>0</v>
      </c>
      <c r="AS41" s="184"/>
      <c r="AT41" s="179"/>
      <c r="AU41" s="182"/>
    </row>
    <row r="42" ht="12.75" collapsed="1"/>
    <row r="43" spans="1:47" ht="12.75">
      <c r="A43" s="229" t="s">
        <v>528</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mergeCells count="372">
    <mergeCell ref="A1:D1"/>
    <mergeCell ref="AC1:AM1"/>
    <mergeCell ref="A4:A6"/>
    <mergeCell ref="B7:K7"/>
    <mergeCell ref="R5:U5"/>
    <mergeCell ref="N1:P1"/>
    <mergeCell ref="Y1:Z1"/>
    <mergeCell ref="S1:X1"/>
    <mergeCell ref="F1:H1"/>
    <mergeCell ref="J1:M1"/>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33:AM33"/>
    <mergeCell ref="AN33:AO33"/>
    <mergeCell ref="AL15:AM15"/>
    <mergeCell ref="AN15:AO15"/>
    <mergeCell ref="AL17:AM17"/>
    <mergeCell ref="AN17:AO17"/>
    <mergeCell ref="AL21:AM21"/>
    <mergeCell ref="AN21:AO21"/>
    <mergeCell ref="AL31:AM31"/>
    <mergeCell ref="AN31:AO31"/>
    <mergeCell ref="AL35:AM35"/>
    <mergeCell ref="AN35:AO35"/>
    <mergeCell ref="AL37:AM37"/>
    <mergeCell ref="AN37:AO37"/>
    <mergeCell ref="AO1:AQ1"/>
    <mergeCell ref="AR1:AU1"/>
    <mergeCell ref="AL10:AO10"/>
    <mergeCell ref="AL40:AO40"/>
    <mergeCell ref="AL23:AM23"/>
    <mergeCell ref="AN23:AO23"/>
    <mergeCell ref="AL25:AM25"/>
    <mergeCell ref="AN25:AO25"/>
    <mergeCell ref="AL19:AM19"/>
    <mergeCell ref="AN19:AO19"/>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7"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9" t="s">
        <v>19</v>
      </c>
      <c r="B1" s="250"/>
      <c r="C1" s="250"/>
      <c r="D1" s="250"/>
      <c r="E1" s="250"/>
      <c r="F1" s="250" t="s">
        <v>518</v>
      </c>
      <c r="G1" s="250"/>
      <c r="H1" s="251"/>
      <c r="I1" s="43"/>
      <c r="J1" s="250" t="s">
        <v>15</v>
      </c>
      <c r="K1" s="250"/>
      <c r="L1" s="250"/>
      <c r="M1" s="250"/>
      <c r="N1" s="250" t="s">
        <v>516</v>
      </c>
      <c r="O1" s="250"/>
      <c r="P1" s="250"/>
      <c r="Q1" s="42"/>
      <c r="R1" s="43"/>
      <c r="S1" s="249" t="s">
        <v>16</v>
      </c>
      <c r="T1" s="250"/>
      <c r="U1" s="250"/>
      <c r="V1" s="250"/>
      <c r="W1" s="250"/>
      <c r="X1" s="250"/>
      <c r="Y1" s="250" t="s">
        <v>517</v>
      </c>
      <c r="Z1" s="250"/>
      <c r="AA1" s="42"/>
      <c r="AB1" s="43"/>
      <c r="AC1" s="249" t="s">
        <v>17</v>
      </c>
      <c r="AD1" s="250"/>
      <c r="AE1" s="250"/>
      <c r="AF1" s="250"/>
      <c r="AG1" s="250" t="s">
        <v>521</v>
      </c>
      <c r="AH1" s="250"/>
      <c r="AI1" s="250"/>
      <c r="AJ1" s="250"/>
      <c r="AK1" s="250"/>
      <c r="AL1" s="250"/>
      <c r="AM1" s="251"/>
      <c r="AN1" s="43"/>
      <c r="AO1" s="142" t="s">
        <v>20</v>
      </c>
      <c r="AP1" s="143"/>
      <c r="AQ1" s="143"/>
      <c r="AR1" s="144" t="s">
        <v>520</v>
      </c>
      <c r="AS1" s="144"/>
      <c r="AT1" s="144"/>
      <c r="AU1" s="145"/>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37"/>
      <c r="I5" s="237"/>
      <c r="J5" s="237"/>
      <c r="K5" s="237"/>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39"/>
      <c r="I6" s="239"/>
      <c r="J6" s="239"/>
      <c r="K6" s="239"/>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39"/>
      <c r="K8" s="239"/>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1">
        <v>1</v>
      </c>
    </row>
    <row r="12" spans="1:47" ht="13.5" customHeight="1" outlineLevel="1" thickBot="1">
      <c r="A12" s="353"/>
      <c r="B12" s="258"/>
      <c r="C12" s="197" t="str">
        <f>IF(A11&lt;&gt;"Remplir Case C10",VLOOKUP(A11,Licencié!$A$2:$C$234,3,FALSE),"CLUB")</f>
        <v>CLUB</v>
      </c>
      <c r="D12" s="197"/>
      <c r="E12" s="197"/>
      <c r="F12" s="198"/>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1"/>
    </row>
    <row r="13" spans="1:47" ht="13.5" customHeight="1" outlineLevel="1" thickBot="1">
      <c r="A13" s="355"/>
      <c r="B13" s="259"/>
      <c r="C13" s="350">
        <f>IF(C11="","",C11/F11)</f>
      </c>
      <c r="D13" s="350"/>
      <c r="E13" s="348"/>
      <c r="F13" s="349" t="s">
        <v>3</v>
      </c>
      <c r="G13" s="85"/>
      <c r="H13" s="163">
        <f>IF(OR(H11="",J11=""),"",H11/J11)</f>
      </c>
      <c r="I13" s="164"/>
      <c r="J13" s="270"/>
      <c r="K13" s="272"/>
      <c r="L13" s="85"/>
      <c r="M13" s="163">
        <f>IF(OR(M11="",O11=""),"",M11/O11)</f>
      </c>
      <c r="N13" s="164"/>
      <c r="O13" s="270"/>
      <c r="P13" s="272"/>
      <c r="Q13" s="85"/>
      <c r="R13" s="163">
        <f>IF(OR(R11="",T11=""),"",R11/T11)</f>
      </c>
      <c r="S13" s="164"/>
      <c r="T13" s="270"/>
      <c r="U13" s="272"/>
      <c r="V13" s="85"/>
      <c r="W13" s="350"/>
      <c r="X13" s="350"/>
      <c r="Y13" s="348"/>
      <c r="Z13" s="349"/>
      <c r="AA13" s="85"/>
      <c r="AB13" s="163">
        <f>IF(OR(AB11="",AD11=""),"",AB11/AD11)</f>
      </c>
      <c r="AC13" s="164"/>
      <c r="AD13" s="270"/>
      <c r="AE13" s="272"/>
      <c r="AF13" s="85"/>
      <c r="AG13" s="163">
        <f>IF(OR(AG11="",AI11=""),"",AG11/AI11)</f>
      </c>
      <c r="AH13" s="164"/>
      <c r="AI13" s="270"/>
      <c r="AJ13" s="272"/>
      <c r="AK13" s="85"/>
      <c r="AL13" s="163">
        <f>IF(OR(AL11="",AN11=""),"",AL11/AN11)</f>
      </c>
      <c r="AM13" s="164"/>
      <c r="AN13" s="270"/>
      <c r="AO13" s="272"/>
      <c r="AP13" s="332">
        <f>IF(AP11=0,"",AP11/AR11)</f>
      </c>
      <c r="AQ13" s="333"/>
      <c r="AR13" s="334">
        <f>MAX(E13,Y13,T13,O13,J13,AD13,AI13,AN13)</f>
        <v>0</v>
      </c>
      <c r="AS13" s="335"/>
      <c r="AT13" s="351"/>
      <c r="AU13" s="231"/>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2">
        <v>3</v>
      </c>
    </row>
    <row r="16" spans="1:47" ht="13.5" customHeight="1" outlineLevel="1" thickBot="1">
      <c r="A16" s="353"/>
      <c r="B16" s="261"/>
      <c r="C16" s="81"/>
      <c r="D16" s="71" t="str">
        <f>IF(C17="","PM",IF(C15&gt;H11,"G",IF(C15&lt;H11,"P","N")))</f>
        <v>PM</v>
      </c>
      <c r="E16" s="82">
        <v>2</v>
      </c>
      <c r="F16" s="83"/>
      <c r="G16" s="84"/>
      <c r="H16" s="197" t="str">
        <f>IF(A15&lt;&gt;"Remplir Case H10",VLOOKUP(A15,Licencié!$A$2:$C$234,3,FALSE),"CLUB")</f>
        <v>CLUB</v>
      </c>
      <c r="I16" s="197"/>
      <c r="J16" s="197"/>
      <c r="K16" s="198"/>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1"/>
    </row>
    <row r="17" spans="1:47" ht="13.5" customHeight="1" outlineLevel="1" thickBot="1">
      <c r="A17" s="354"/>
      <c r="B17" s="262"/>
      <c r="C17" s="154">
        <f>IF(OR(C15="",E15=""),"",C15/E15)</f>
      </c>
      <c r="D17" s="155"/>
      <c r="E17" s="268"/>
      <c r="F17" s="269"/>
      <c r="G17" s="131"/>
      <c r="H17" s="280"/>
      <c r="I17" s="280"/>
      <c r="J17" s="281"/>
      <c r="K17" s="282"/>
      <c r="L17" s="116"/>
      <c r="M17" s="154">
        <f>IF(OR(M15="",O15=""),"",M15/O15)</f>
      </c>
      <c r="N17" s="155"/>
      <c r="O17" s="268"/>
      <c r="P17" s="269"/>
      <c r="Q17" s="116"/>
      <c r="R17" s="154">
        <f>IF(OR(R15="",T15=""),"",R15/T15)</f>
      </c>
      <c r="S17" s="155"/>
      <c r="T17" s="268"/>
      <c r="U17" s="269"/>
      <c r="V17" s="116"/>
      <c r="W17" s="154">
        <f>IF(OR(W15="",Y15=""),"",W15/Y15)</f>
      </c>
      <c r="X17" s="155"/>
      <c r="Y17" s="268"/>
      <c r="Z17" s="269"/>
      <c r="AA17" s="116"/>
      <c r="AB17" s="280"/>
      <c r="AC17" s="280"/>
      <c r="AD17" s="281"/>
      <c r="AE17" s="282"/>
      <c r="AF17" s="116"/>
      <c r="AG17" s="154">
        <f>IF(OR(AG15="",AI15=""),"",AG15/AI15)</f>
      </c>
      <c r="AH17" s="155"/>
      <c r="AI17" s="268"/>
      <c r="AJ17" s="269"/>
      <c r="AK17" s="116"/>
      <c r="AL17" s="154">
        <f>IF(OR(AL15="",AN15=""),"",AL15/AN15)</f>
      </c>
      <c r="AM17" s="155"/>
      <c r="AN17" s="268"/>
      <c r="AO17" s="269"/>
      <c r="AP17" s="332">
        <f>IF(AP15=0,"",AP15/AR15)</f>
      </c>
      <c r="AQ17" s="333"/>
      <c r="AR17" s="334">
        <f>MAX(E17,Y17,T17,O17,J17,AD17,AI17,AN17)</f>
        <v>0</v>
      </c>
      <c r="AS17" s="335"/>
      <c r="AT17" s="357"/>
      <c r="AU17" s="233"/>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1">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197" t="e">
        <f>IF(A19&lt;&gt;"Remplir Case L10",VLOOKUP(A19,Licencié!$A$2:$C$234,3,FALSE),"CLUB")</f>
        <v>#N/A</v>
      </c>
      <c r="N20" s="197"/>
      <c r="O20" s="197"/>
      <c r="P20" s="198"/>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e">
        <f>IF(A19&lt;&gt;"Remplir Case L10",VLOOKUP(A19,Licencié!$A$2:$C$234,3,FALSE),"CLUB")</f>
        <v>#N/A</v>
      </c>
      <c r="AH20" s="263"/>
      <c r="AI20" s="263"/>
      <c r="AJ20" s="264"/>
      <c r="AK20" s="85"/>
      <c r="AL20" s="86"/>
      <c r="AM20" s="71" t="str">
        <f>IF(AL21="","PM",IF(AL19&gt;$AG23,"G",IF(AL19&lt;$AG23,"P","N")))</f>
        <v>PM</v>
      </c>
      <c r="AN20" s="87"/>
      <c r="AO20" s="88"/>
      <c r="AP20" s="86"/>
      <c r="AQ20" s="328" t="s">
        <v>12</v>
      </c>
      <c r="AR20" s="329"/>
      <c r="AS20" s="88"/>
      <c r="AT20" s="351"/>
      <c r="AU20" s="231"/>
    </row>
    <row r="21" spans="1:47" ht="13.5" customHeight="1" outlineLevel="1" thickBot="1">
      <c r="A21" s="355"/>
      <c r="B21" s="259"/>
      <c r="C21" s="163">
        <f>IF(OR(C19="",E19=""),"",C19/E19)</f>
      </c>
      <c r="D21" s="164"/>
      <c r="E21" s="270"/>
      <c r="F21" s="272"/>
      <c r="G21" s="85"/>
      <c r="H21" s="163">
        <f>IF(OR(H19="",J19=""),"",H19/J19)</f>
      </c>
      <c r="I21" s="164"/>
      <c r="J21" s="270"/>
      <c r="K21" s="272"/>
      <c r="L21" s="85"/>
      <c r="M21" s="370"/>
      <c r="N21" s="350"/>
      <c r="O21" s="348"/>
      <c r="P21" s="349"/>
      <c r="Q21" s="85"/>
      <c r="R21" s="163">
        <f>IF(OR(R19="",T19=""),"",R19/T19)</f>
      </c>
      <c r="S21" s="164"/>
      <c r="T21" s="270"/>
      <c r="U21" s="272"/>
      <c r="V21" s="85"/>
      <c r="W21" s="163">
        <f>IF(OR(W19="",Y19=""),"",W19/Y19)</f>
      </c>
      <c r="X21" s="164"/>
      <c r="Y21" s="270"/>
      <c r="Z21" s="272"/>
      <c r="AA21" s="85"/>
      <c r="AB21" s="163">
        <f>IF(OR(AB19="",AD19=""),"",AB19/AD19)</f>
      </c>
      <c r="AC21" s="164"/>
      <c r="AD21" s="270"/>
      <c r="AE21" s="272"/>
      <c r="AF21" s="85"/>
      <c r="AG21" s="350">
        <f>IF(AG19="","",AG19/AJ19)</f>
      </c>
      <c r="AH21" s="350"/>
      <c r="AI21" s="348"/>
      <c r="AJ21" s="349"/>
      <c r="AK21" s="85"/>
      <c r="AL21" s="163">
        <f>IF(OR(AL19="",AN19=""),"",AL19/AN19)</f>
      </c>
      <c r="AM21" s="164"/>
      <c r="AN21" s="270"/>
      <c r="AO21" s="272"/>
      <c r="AP21" s="332">
        <f>IF(AP19=0,"",AP19/AR19)</f>
      </c>
      <c r="AQ21" s="333"/>
      <c r="AR21" s="334">
        <f>MAX(E21,Y21,T21,O21,J21,AD21,AI21,AN21)</f>
        <v>0</v>
      </c>
      <c r="AS21" s="335"/>
      <c r="AT21" s="351"/>
      <c r="AU21" s="231"/>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2">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97" t="e">
        <f>IF(A23&lt;&gt;"Remplir Case Q10",VLOOKUP(A23,Licencié!$A$2:$C$234,3,FALSE),"CLUB")</f>
        <v>#N/A</v>
      </c>
      <c r="S24" s="197"/>
      <c r="T24" s="197"/>
      <c r="U24" s="198"/>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1"/>
    </row>
    <row r="25" spans="1:47" ht="13.5" customHeight="1" outlineLevel="1" thickBot="1">
      <c r="A25" s="354"/>
      <c r="B25" s="259"/>
      <c r="C25" s="154">
        <f>IF(OR(C23="",E23=""),"",C23/E23)</f>
      </c>
      <c r="D25" s="155"/>
      <c r="E25" s="268"/>
      <c r="F25" s="269"/>
      <c r="G25" s="116"/>
      <c r="H25" s="154">
        <f>IF(OR(H23="",J23=""),"",H23/J23)</f>
      </c>
      <c r="I25" s="155"/>
      <c r="J25" s="268"/>
      <c r="K25" s="269"/>
      <c r="L25" s="116"/>
      <c r="M25" s="154">
        <f>IF(OR(M23="",O23=""),"",M23/O23)</f>
      </c>
      <c r="N25" s="155"/>
      <c r="O25" s="268"/>
      <c r="P25" s="269"/>
      <c r="Q25" s="116"/>
      <c r="R25" s="369"/>
      <c r="S25" s="280"/>
      <c r="T25" s="281"/>
      <c r="U25" s="282"/>
      <c r="V25" s="116"/>
      <c r="W25" s="154">
        <f>IF(OR(W23="",Y23=""),"",W23/Y23)</f>
      </c>
      <c r="X25" s="155"/>
      <c r="Y25" s="268"/>
      <c r="Z25" s="269"/>
      <c r="AA25" s="116"/>
      <c r="AB25" s="154">
        <f>IF(OR(AB23="",AD23=""),"",AB23/AD23)</f>
      </c>
      <c r="AC25" s="155"/>
      <c r="AD25" s="268"/>
      <c r="AE25" s="269"/>
      <c r="AF25" s="116"/>
      <c r="AG25" s="154">
        <f>IF(OR(AG23="",AI23=""),"",AG23/AI23)</f>
      </c>
      <c r="AH25" s="155"/>
      <c r="AI25" s="268"/>
      <c r="AJ25" s="269"/>
      <c r="AK25" s="116"/>
      <c r="AL25" s="280">
        <f>IF(AL23="","",AL23/AO23)</f>
      </c>
      <c r="AM25" s="280"/>
      <c r="AN25" s="281"/>
      <c r="AO25" s="282"/>
      <c r="AP25" s="332">
        <f>IF(AP23=0,"",AP23/AR23)</f>
      </c>
      <c r="AQ25" s="333"/>
      <c r="AR25" s="334">
        <f>MAX(E25,Y25,T25,O25,J25,AD25,AI25,AN25)</f>
        <v>0</v>
      </c>
      <c r="AS25" s="335"/>
      <c r="AT25" s="357"/>
      <c r="AU25" s="233"/>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29" t="s">
        <v>11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03" sqref="A103"/>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cbmc</cp:lastModifiedBy>
  <cp:lastPrinted>2007-02-04T15:09:05Z</cp:lastPrinted>
  <dcterms:created xsi:type="dcterms:W3CDTF">2005-01-30T11:21:17Z</dcterms:created>
  <dcterms:modified xsi:type="dcterms:W3CDTF">2007-02-04T15:43:39Z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